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H:\OneDrive - CARNET\IVANA\ŠKOLSKA GODINA 2024-2025\Financijski plan za 2025\Financijski plan za 2025\Godišnji izvještaj o izvršenju financijskog plana za 2025\"/>
    </mc:Choice>
  </mc:AlternateContent>
  <bookViews>
    <workbookView xWindow="0" yWindow="0" windowWidth="28800" windowHeight="11430"/>
  </bookViews>
  <sheets>
    <sheet name="SAŽETAK (EUR)" sheetId="1" r:id="rId1"/>
    <sheet name=" Račun prihoda i rashoda" sheetId="3" r:id="rId2"/>
    <sheet name=" Račun prihoda i rashoda (1)" sheetId="10" r:id="rId3"/>
    <sheet name="Rashodi prema funkcijskoj kl" sheetId="5" r:id="rId4"/>
    <sheet name="Račun financiranja" sheetId="6" r:id="rId5"/>
    <sheet name="POSEBNI DIO" sheetId="7" r:id="rId6"/>
    <sheet name="KONTROLNA TABLICA" sheetId="9" r:id="rId7"/>
  </sheets>
  <externalReferences>
    <externalReference r:id="rId8"/>
  </externalReferences>
  <definedNames>
    <definedName name="_xlnm._FilterDatabase" localSheetId="5" hidden="1">'POSEBNI DIO'!$A$23:$U$23</definedName>
    <definedName name="_xlnm.Print_Titles" localSheetId="1">' Račun prihoda i rashoda'!$14:$19</definedName>
    <definedName name="_xlnm.Print_Titles" localSheetId="2">' Račun prihoda i rashoda (1)'!$15:$20</definedName>
    <definedName name="_xlnm.Print_Titles" localSheetId="5">'POSEBNI DIO'!$15:$20</definedName>
    <definedName name="_xlnm.Print_Area" localSheetId="1">' Račun prihoda i rashoda'!$A$1:$I$305</definedName>
    <definedName name="_xlnm.Print_Area" localSheetId="2">' Račun prihoda i rashoda (1)'!$A$1:$I$276</definedName>
    <definedName name="_xlnm.Print_Area" localSheetId="6">'KONTROLNA TABLICA'!$A$232:$I$278</definedName>
    <definedName name="_xlnm.Print_Area" localSheetId="5">'POSEBNI DIO'!$A$1:$G$423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6" i="9" l="1"/>
  <c r="F133" i="3"/>
  <c r="G136" i="3"/>
  <c r="F136" i="3"/>
  <c r="F146" i="3"/>
  <c r="F199" i="3"/>
  <c r="F198" i="3"/>
  <c r="F190" i="3"/>
  <c r="F118" i="3"/>
  <c r="G201" i="3"/>
  <c r="G146" i="3"/>
  <c r="G100" i="10"/>
  <c r="G96" i="10"/>
  <c r="G95" i="10"/>
  <c r="G101" i="10"/>
  <c r="G141" i="3"/>
  <c r="G132" i="3"/>
  <c r="H132" i="3" s="1"/>
  <c r="F132" i="3"/>
  <c r="G273" i="3"/>
  <c r="G279" i="3"/>
  <c r="G286" i="3"/>
  <c r="G261" i="3"/>
  <c r="I132" i="3" l="1"/>
  <c r="G219" i="3"/>
  <c r="F219" i="3"/>
  <c r="E219" i="3"/>
  <c r="F213" i="3"/>
  <c r="G215" i="3"/>
  <c r="F215" i="3"/>
  <c r="E215" i="3"/>
  <c r="G123" i="3" l="1"/>
  <c r="F123" i="3"/>
  <c r="E123" i="3"/>
  <c r="I123" i="3" l="1"/>
  <c r="H123" i="3"/>
  <c r="F54" i="3"/>
  <c r="G189" i="10"/>
  <c r="G263" i="10"/>
  <c r="G261" i="10"/>
  <c r="G191" i="10"/>
  <c r="G190" i="10"/>
  <c r="G174" i="10"/>
  <c r="G173" i="10"/>
  <c r="F189" i="10" l="1"/>
  <c r="H190" i="10"/>
  <c r="F32" i="10" l="1"/>
  <c r="E80" i="7" l="1"/>
  <c r="E369" i="7" l="1"/>
  <c r="C369" i="7"/>
  <c r="D369" i="7"/>
  <c r="E269" i="7"/>
  <c r="D269" i="7"/>
  <c r="C269" i="7"/>
  <c r="D154" i="7"/>
  <c r="C232" i="7" l="1"/>
  <c r="E232" i="7"/>
  <c r="D232" i="7"/>
  <c r="E218" i="7"/>
  <c r="C218" i="7"/>
  <c r="C223" i="7"/>
  <c r="D218" i="7"/>
  <c r="F262" i="9" l="1"/>
  <c r="G291" i="3" l="1"/>
  <c r="F291" i="3"/>
  <c r="G284" i="3"/>
  <c r="F284" i="3"/>
  <c r="G277" i="3"/>
  <c r="G264" i="3"/>
  <c r="G263" i="3" s="1"/>
  <c r="F264" i="3"/>
  <c r="F263" i="3" s="1"/>
  <c r="F259" i="3"/>
  <c r="E263" i="3"/>
  <c r="E262" i="3"/>
  <c r="F262" i="3"/>
  <c r="G262" i="3"/>
  <c r="G258" i="3"/>
  <c r="F258" i="3"/>
  <c r="G246" i="3"/>
  <c r="F246" i="3"/>
  <c r="F229" i="10"/>
  <c r="E244" i="3"/>
  <c r="F231" i="3"/>
  <c r="G187" i="3"/>
  <c r="F187" i="3"/>
  <c r="F186" i="3"/>
  <c r="E185" i="3"/>
  <c r="G177" i="3"/>
  <c r="F177" i="3"/>
  <c r="F167" i="3"/>
  <c r="F162" i="3"/>
  <c r="F142" i="3"/>
  <c r="G126" i="3"/>
  <c r="F126" i="3"/>
  <c r="G111" i="3"/>
  <c r="G260" i="10"/>
  <c r="F260" i="10"/>
  <c r="G183" i="10"/>
  <c r="H183" i="10" s="1"/>
  <c r="F183" i="10"/>
  <c r="F182" i="10"/>
  <c r="F178" i="10"/>
  <c r="F261" i="10"/>
  <c r="G259" i="10"/>
  <c r="F259" i="10"/>
  <c r="G255" i="10"/>
  <c r="G254" i="10" s="1"/>
  <c r="F255" i="10"/>
  <c r="F254" i="10" s="1"/>
  <c r="E255" i="10"/>
  <c r="E254" i="10" s="1"/>
  <c r="F246" i="10"/>
  <c r="F194" i="10"/>
  <c r="G187" i="10"/>
  <c r="F187" i="10"/>
  <c r="F176" i="10"/>
  <c r="G172" i="10"/>
  <c r="G170" i="10" s="1"/>
  <c r="F172" i="10"/>
  <c r="G167" i="10"/>
  <c r="F167" i="10"/>
  <c r="G165" i="10"/>
  <c r="F165" i="10"/>
  <c r="G161" i="10"/>
  <c r="F161" i="10"/>
  <c r="G156" i="10"/>
  <c r="G155" i="10" s="1"/>
  <c r="F156" i="10"/>
  <c r="F155" i="10" s="1"/>
  <c r="E156" i="10"/>
  <c r="E155" i="10" s="1"/>
  <c r="H262" i="3" l="1"/>
  <c r="I260" i="10"/>
  <c r="H260" i="10"/>
  <c r="H254" i="10"/>
  <c r="I254" i="10" s="1"/>
  <c r="I284" i="3"/>
  <c r="H284" i="3"/>
  <c r="I263" i="3"/>
  <c r="H263" i="3"/>
  <c r="H264" i="3"/>
  <c r="I264" i="3"/>
  <c r="I262" i="3"/>
  <c r="F185" i="3"/>
  <c r="H255" i="10"/>
  <c r="I255" i="10" s="1"/>
  <c r="G251" i="10"/>
  <c r="G250" i="10" s="1"/>
  <c r="G32" i="10"/>
  <c r="E421" i="7" l="1"/>
  <c r="D421" i="7"/>
  <c r="E387" i="7" l="1"/>
  <c r="G235" i="10" s="1"/>
  <c r="D387" i="7"/>
  <c r="F234" i="10" s="1"/>
  <c r="C387" i="7"/>
  <c r="E235" i="10" s="1"/>
  <c r="E234" i="10" s="1"/>
  <c r="D226" i="7" l="1"/>
  <c r="E199" i="7"/>
  <c r="E198" i="7" s="1"/>
  <c r="E203" i="7"/>
  <c r="E202" i="7" s="1"/>
  <c r="E201" i="7" s="1"/>
  <c r="D203" i="7"/>
  <c r="D202" i="7" s="1"/>
  <c r="C203" i="7"/>
  <c r="C202" i="7" s="1"/>
  <c r="C201" i="7" s="1"/>
  <c r="D199" i="7"/>
  <c r="D198" i="7" s="1"/>
  <c r="C199" i="7"/>
  <c r="C198" i="7" s="1"/>
  <c r="C381" i="7" l="1"/>
  <c r="C262" i="7"/>
  <c r="C249" i="7" l="1"/>
  <c r="E241" i="10"/>
  <c r="E106" i="10"/>
  <c r="E125" i="3" l="1"/>
  <c r="G176" i="10" l="1"/>
  <c r="G208" i="3"/>
  <c r="F208" i="3"/>
  <c r="E208" i="3"/>
  <c r="G199" i="3"/>
  <c r="E199" i="3"/>
  <c r="G192" i="3"/>
  <c r="E249" i="7"/>
  <c r="G167" i="3"/>
  <c r="G142" i="3"/>
  <c r="G162" i="3" l="1"/>
  <c r="G148" i="3"/>
  <c r="G134" i="3"/>
  <c r="G174" i="3"/>
  <c r="F174" i="3"/>
  <c r="G255" i="3"/>
  <c r="F255" i="3"/>
  <c r="I255" i="3" l="1"/>
  <c r="H255" i="3"/>
  <c r="E228" i="10" l="1"/>
  <c r="F188" i="10"/>
  <c r="G188" i="10"/>
  <c r="F179" i="10"/>
  <c r="G179" i="10"/>
  <c r="G120" i="10" l="1"/>
  <c r="F120" i="10"/>
  <c r="I131" i="10" l="1"/>
  <c r="H131" i="10"/>
  <c r="E32" i="10"/>
  <c r="E31" i="10" s="1"/>
  <c r="F31" i="10"/>
  <c r="H33" i="10" l="1"/>
  <c r="I33" i="10"/>
  <c r="E226" i="7"/>
  <c r="E381" i="7"/>
  <c r="C226" i="7"/>
  <c r="E223" i="7"/>
  <c r="D223" i="7"/>
  <c r="H32" i="10" l="1"/>
  <c r="I32" i="10"/>
  <c r="G31" i="10"/>
  <c r="E112" i="7"/>
  <c r="E111" i="7" s="1"/>
  <c r="E110" i="7" s="1"/>
  <c r="D112" i="7"/>
  <c r="D111" i="7" s="1"/>
  <c r="D110" i="7" s="1"/>
  <c r="C112" i="7"/>
  <c r="C111" i="7" s="1"/>
  <c r="C110" i="7" s="1"/>
  <c r="D381" i="7"/>
  <c r="H31" i="10" l="1"/>
  <c r="I31" i="10"/>
  <c r="C129" i="7"/>
  <c r="G33" i="7" l="1"/>
  <c r="G32" i="7" s="1"/>
  <c r="F33" i="7"/>
  <c r="F32" i="7" s="1"/>
  <c r="E33" i="7"/>
  <c r="E32" i="7" s="1"/>
  <c r="D33" i="7"/>
  <c r="D32" i="7" s="1"/>
  <c r="C33" i="7"/>
  <c r="C32" i="7" s="1"/>
  <c r="G151" i="10" l="1"/>
  <c r="F151" i="10"/>
  <c r="G112" i="10"/>
  <c r="F112" i="10"/>
  <c r="F263" i="10"/>
  <c r="E191" i="10"/>
  <c r="G185" i="10"/>
  <c r="F185" i="10"/>
  <c r="G178" i="10"/>
  <c r="H229" i="10" l="1"/>
  <c r="I229" i="10"/>
  <c r="I185" i="10"/>
  <c r="H191" i="10"/>
  <c r="I191" i="10"/>
  <c r="I178" i="10"/>
  <c r="H185" i="10"/>
  <c r="H178" i="10"/>
  <c r="F98" i="10"/>
  <c r="G98" i="10"/>
  <c r="F100" i="10"/>
  <c r="G177" i="10"/>
  <c r="F177" i="10"/>
  <c r="G182" i="10"/>
  <c r="E174" i="10"/>
  <c r="G182" i="3"/>
  <c r="F182" i="3"/>
  <c r="E182" i="3"/>
  <c r="G267" i="3"/>
  <c r="F267" i="3"/>
  <c r="E267" i="3"/>
  <c r="E265" i="3" s="1"/>
  <c r="F275" i="3"/>
  <c r="G271" i="3"/>
  <c r="F271" i="3"/>
  <c r="G268" i="3"/>
  <c r="F268" i="3"/>
  <c r="G266" i="3"/>
  <c r="F266" i="3"/>
  <c r="G135" i="3"/>
  <c r="F135" i="3"/>
  <c r="F134" i="3"/>
  <c r="I267" i="3" l="1"/>
  <c r="H267" i="3"/>
  <c r="I268" i="3"/>
  <c r="I134" i="3"/>
  <c r="H98" i="10"/>
  <c r="I177" i="10"/>
  <c r="H174" i="10"/>
  <c r="I98" i="10"/>
  <c r="I174" i="10"/>
  <c r="H268" i="3"/>
  <c r="I258" i="3"/>
  <c r="H266" i="3"/>
  <c r="I266" i="3"/>
  <c r="H134" i="3"/>
  <c r="H258" i="3"/>
  <c r="G133" i="3"/>
  <c r="I135" i="3"/>
  <c r="G207" i="3"/>
  <c r="F207" i="3"/>
  <c r="G220" i="3"/>
  <c r="F220" i="3"/>
  <c r="E220" i="3"/>
  <c r="E277" i="3"/>
  <c r="G276" i="3"/>
  <c r="F276" i="3"/>
  <c r="E276" i="3"/>
  <c r="F277" i="3"/>
  <c r="F148" i="3"/>
  <c r="G143" i="3"/>
  <c r="F143" i="3"/>
  <c r="G190" i="3"/>
  <c r="G157" i="3"/>
  <c r="F157" i="3"/>
  <c r="H157" i="3"/>
  <c r="I207" i="3" l="1"/>
  <c r="I133" i="3"/>
  <c r="H207" i="3"/>
  <c r="I190" i="3"/>
  <c r="I275" i="3"/>
  <c r="I276" i="3"/>
  <c r="H276" i="3"/>
  <c r="H275" i="3"/>
  <c r="H190" i="3"/>
  <c r="H277" i="3"/>
  <c r="I277" i="3"/>
  <c r="F63" i="10"/>
  <c r="G63" i="10"/>
  <c r="C322" i="7" l="1"/>
  <c r="E322" i="7" l="1"/>
  <c r="D322" i="7"/>
  <c r="D249" i="7"/>
  <c r="E129" i="7"/>
  <c r="D129" i="7"/>
  <c r="E283" i="7" l="1"/>
  <c r="D283" i="7"/>
  <c r="C283" i="7"/>
  <c r="E193" i="7"/>
  <c r="G152" i="10" s="1"/>
  <c r="G150" i="10" s="1"/>
  <c r="D193" i="7"/>
  <c r="F152" i="10" s="1"/>
  <c r="F150" i="10" s="1"/>
  <c r="C193" i="7"/>
  <c r="E106" i="7"/>
  <c r="D106" i="7"/>
  <c r="C106" i="7"/>
  <c r="E108" i="7"/>
  <c r="D108" i="7"/>
  <c r="C108" i="7"/>
  <c r="E103" i="7"/>
  <c r="C103" i="7"/>
  <c r="D103" i="7"/>
  <c r="F103" i="7" l="1"/>
  <c r="D102" i="7"/>
  <c r="C102" i="7"/>
  <c r="C101" i="7" s="1"/>
  <c r="E102" i="7"/>
  <c r="G103" i="7"/>
  <c r="F245" i="10"/>
  <c r="G246" i="10"/>
  <c r="E245" i="10"/>
  <c r="G276" i="10"/>
  <c r="G275" i="10" s="1"/>
  <c r="G274" i="10" s="1"/>
  <c r="G273" i="10" s="1"/>
  <c r="F276" i="10"/>
  <c r="F275" i="10" s="1"/>
  <c r="F274" i="10" s="1"/>
  <c r="F273" i="10" s="1"/>
  <c r="G272" i="10"/>
  <c r="G271" i="10" s="1"/>
  <c r="F272" i="10"/>
  <c r="F271" i="10" s="1"/>
  <c r="G269" i="10"/>
  <c r="F269" i="10"/>
  <c r="G265" i="10"/>
  <c r="G264" i="10" s="1"/>
  <c r="F265" i="10"/>
  <c r="F264" i="10" s="1"/>
  <c r="G262" i="10"/>
  <c r="F262" i="10"/>
  <c r="G253" i="10"/>
  <c r="G249" i="10" s="1"/>
  <c r="F253" i="10"/>
  <c r="F251" i="10" s="1"/>
  <c r="F250" i="10" s="1"/>
  <c r="F249" i="10" s="1"/>
  <c r="G248" i="10"/>
  <c r="G247" i="10" s="1"/>
  <c r="F248" i="10"/>
  <c r="F247" i="10" s="1"/>
  <c r="G244" i="10"/>
  <c r="F244" i="10"/>
  <c r="G243" i="10"/>
  <c r="F243" i="10"/>
  <c r="G242" i="10"/>
  <c r="F242" i="10"/>
  <c r="G238" i="10"/>
  <c r="G237" i="10" s="1"/>
  <c r="G236" i="10" s="1"/>
  <c r="F238" i="10"/>
  <c r="F237" i="10" s="1"/>
  <c r="F236" i="10" s="1"/>
  <c r="G232" i="10"/>
  <c r="F232" i="10"/>
  <c r="F230" i="10"/>
  <c r="G223" i="10"/>
  <c r="G222" i="10" s="1"/>
  <c r="G221" i="10" s="1"/>
  <c r="G220" i="10" s="1"/>
  <c r="F223" i="10"/>
  <c r="F222" i="10" s="1"/>
  <c r="F221" i="10" s="1"/>
  <c r="F220" i="10" s="1"/>
  <c r="G219" i="10"/>
  <c r="F219" i="10"/>
  <c r="G218" i="10"/>
  <c r="F218" i="10"/>
  <c r="G216" i="10"/>
  <c r="G215" i="10" s="1"/>
  <c r="F216" i="10"/>
  <c r="F215" i="10" s="1"/>
  <c r="G214" i="10"/>
  <c r="F214" i="10"/>
  <c r="G213" i="10"/>
  <c r="F213" i="10"/>
  <c r="G212" i="10"/>
  <c r="F212" i="10"/>
  <c r="G210" i="10"/>
  <c r="G209" i="10" s="1"/>
  <c r="F210" i="10"/>
  <c r="F209" i="10" s="1"/>
  <c r="G207" i="10"/>
  <c r="G206" i="10" s="1"/>
  <c r="G205" i="10" s="1"/>
  <c r="F207" i="10"/>
  <c r="F206" i="10" s="1"/>
  <c r="F205" i="10" s="1"/>
  <c r="G203" i="10"/>
  <c r="G202" i="10" s="1"/>
  <c r="G201" i="10" s="1"/>
  <c r="F203" i="10"/>
  <c r="F202" i="10" s="1"/>
  <c r="F201" i="10" s="1"/>
  <c r="G200" i="10"/>
  <c r="G199" i="10" s="1"/>
  <c r="G198" i="10" s="1"/>
  <c r="F200" i="10"/>
  <c r="F199" i="10" s="1"/>
  <c r="F198" i="10" s="1"/>
  <c r="G197" i="10"/>
  <c r="G196" i="10" s="1"/>
  <c r="G195" i="10" s="1"/>
  <c r="F197" i="10"/>
  <c r="F196" i="10" s="1"/>
  <c r="F195" i="10" s="1"/>
  <c r="G194" i="10"/>
  <c r="G193" i="10"/>
  <c r="F193" i="10"/>
  <c r="G192" i="10"/>
  <c r="F192" i="10"/>
  <c r="G186" i="10"/>
  <c r="F186" i="10"/>
  <c r="G184" i="10"/>
  <c r="F184" i="10"/>
  <c r="G180" i="10"/>
  <c r="F180" i="10"/>
  <c r="G171" i="10"/>
  <c r="G168" i="10"/>
  <c r="F168" i="10"/>
  <c r="G164" i="10"/>
  <c r="F164" i="10"/>
  <c r="G163" i="10"/>
  <c r="F163" i="10"/>
  <c r="G162" i="10"/>
  <c r="F162" i="10"/>
  <c r="G153" i="10"/>
  <c r="F153" i="10"/>
  <c r="G149" i="10"/>
  <c r="F149" i="10"/>
  <c r="G148" i="10"/>
  <c r="F148" i="10"/>
  <c r="G147" i="10"/>
  <c r="F147" i="10"/>
  <c r="G143" i="10"/>
  <c r="F143" i="10"/>
  <c r="G142" i="10"/>
  <c r="F142" i="10"/>
  <c r="G141" i="10"/>
  <c r="F141" i="10"/>
  <c r="G139" i="10"/>
  <c r="F139" i="10"/>
  <c r="G138" i="10"/>
  <c r="F138" i="10"/>
  <c r="G137" i="10"/>
  <c r="F137" i="10"/>
  <c r="G136" i="10"/>
  <c r="F136" i="10"/>
  <c r="G135" i="10"/>
  <c r="F135" i="10"/>
  <c r="G133" i="10"/>
  <c r="F133" i="10"/>
  <c r="G132" i="10"/>
  <c r="F132" i="10"/>
  <c r="G130" i="10"/>
  <c r="F130" i="10"/>
  <c r="G128" i="10"/>
  <c r="G127" i="10" s="1"/>
  <c r="F128" i="10"/>
  <c r="F127" i="10" s="1"/>
  <c r="G124" i="10"/>
  <c r="F124" i="10"/>
  <c r="G123" i="10"/>
  <c r="F123" i="10"/>
  <c r="G119" i="10"/>
  <c r="F119" i="10"/>
  <c r="G118" i="10"/>
  <c r="F118" i="10"/>
  <c r="G117" i="10"/>
  <c r="F117" i="10"/>
  <c r="G116" i="10"/>
  <c r="F116" i="10"/>
  <c r="G114" i="10"/>
  <c r="F114" i="10"/>
  <c r="G113" i="10"/>
  <c r="F113" i="10"/>
  <c r="G111" i="10"/>
  <c r="F111" i="10"/>
  <c r="G110" i="10"/>
  <c r="F110" i="10"/>
  <c r="G109" i="10"/>
  <c r="F109" i="10"/>
  <c r="G108" i="10"/>
  <c r="F108" i="10"/>
  <c r="G107" i="10"/>
  <c r="F107" i="10"/>
  <c r="G105" i="10"/>
  <c r="F105" i="10"/>
  <c r="G104" i="10"/>
  <c r="F104" i="10"/>
  <c r="G103" i="10"/>
  <c r="F103" i="10"/>
  <c r="G102" i="10"/>
  <c r="F102" i="10"/>
  <c r="F101" i="10"/>
  <c r="G97" i="10"/>
  <c r="G94" i="10" s="1"/>
  <c r="F97" i="10"/>
  <c r="F94" i="10" s="1"/>
  <c r="G91" i="10"/>
  <c r="F91" i="10"/>
  <c r="G89" i="10"/>
  <c r="F89" i="10"/>
  <c r="G87" i="10"/>
  <c r="F87" i="10"/>
  <c r="E94" i="10"/>
  <c r="E272" i="10"/>
  <c r="E271" i="10" s="1"/>
  <c r="E276" i="10"/>
  <c r="E275" i="10" s="1"/>
  <c r="E274" i="10" s="1"/>
  <c r="E273" i="10" s="1"/>
  <c r="E269" i="10"/>
  <c r="E265" i="10"/>
  <c r="E263" i="10"/>
  <c r="E251" i="10"/>
  <c r="E250" i="10" s="1"/>
  <c r="E249" i="10" s="1"/>
  <c r="F283" i="3"/>
  <c r="G283" i="3"/>
  <c r="E186" i="7"/>
  <c r="D186" i="7"/>
  <c r="C186" i="7"/>
  <c r="E248" i="10"/>
  <c r="E247" i="10" s="1"/>
  <c r="E238" i="10"/>
  <c r="E237" i="10" s="1"/>
  <c r="E236" i="10" s="1"/>
  <c r="E232" i="10"/>
  <c r="E230" i="10"/>
  <c r="E223" i="10"/>
  <c r="E219" i="10"/>
  <c r="E218" i="10"/>
  <c r="E216" i="10"/>
  <c r="E215" i="10" s="1"/>
  <c r="E213" i="10"/>
  <c r="E214" i="10"/>
  <c r="E212" i="10"/>
  <c r="E210" i="10"/>
  <c r="E209" i="10" s="1"/>
  <c r="E207" i="10"/>
  <c r="E206" i="10" s="1"/>
  <c r="E205" i="10" s="1"/>
  <c r="E202" i="10"/>
  <c r="E201" i="10" s="1"/>
  <c r="E199" i="10"/>
  <c r="E197" i="10"/>
  <c r="E196" i="10" s="1"/>
  <c r="E195" i="10" s="1"/>
  <c r="E193" i="10"/>
  <c r="E186" i="10"/>
  <c r="E171" i="10"/>
  <c r="E168" i="10"/>
  <c r="E164" i="10"/>
  <c r="E151" i="10"/>
  <c r="E150" i="10" s="1"/>
  <c r="E149" i="10"/>
  <c r="E143" i="10"/>
  <c r="E141" i="10"/>
  <c r="E142" i="10"/>
  <c r="E137" i="10"/>
  <c r="E138" i="10"/>
  <c r="E136" i="10"/>
  <c r="E135" i="10"/>
  <c r="E133" i="10"/>
  <c r="E132" i="10"/>
  <c r="E130" i="10"/>
  <c r="E128" i="10"/>
  <c r="E127" i="10" s="1"/>
  <c r="E124" i="10"/>
  <c r="E116" i="10"/>
  <c r="E115" i="10" s="1"/>
  <c r="E101" i="10"/>
  <c r="E91" i="10"/>
  <c r="E89" i="10"/>
  <c r="E87" i="10"/>
  <c r="G78" i="10"/>
  <c r="F78" i="10"/>
  <c r="G73" i="10"/>
  <c r="F73" i="10"/>
  <c r="G62" i="10"/>
  <c r="G61" i="10" s="1"/>
  <c r="G60" i="10" s="1"/>
  <c r="G59" i="10" s="1"/>
  <c r="F62" i="10"/>
  <c r="F61" i="10" s="1"/>
  <c r="F60" i="10" s="1"/>
  <c r="F59" i="10" s="1"/>
  <c r="G53" i="10"/>
  <c r="G47" i="10"/>
  <c r="F47" i="10"/>
  <c r="F46" i="10" s="1"/>
  <c r="F45" i="10" s="1"/>
  <c r="G44" i="10"/>
  <c r="F44" i="10"/>
  <c r="F43" i="10" s="1"/>
  <c r="F42" i="10" s="1"/>
  <c r="F40" i="10"/>
  <c r="G36" i="10"/>
  <c r="F36" i="10"/>
  <c r="F35" i="10" s="1"/>
  <c r="F252" i="9" s="1"/>
  <c r="E78" i="10"/>
  <c r="E73" i="10"/>
  <c r="E63" i="10"/>
  <c r="E62" i="10" s="1"/>
  <c r="E61" i="10" s="1"/>
  <c r="E60" i="10" s="1"/>
  <c r="E59" i="10" s="1"/>
  <c r="E53" i="10"/>
  <c r="E47" i="10"/>
  <c r="E46" i="10" s="1"/>
  <c r="E45" i="10" s="1"/>
  <c r="E44" i="10"/>
  <c r="E43" i="10" s="1"/>
  <c r="E42" i="10" s="1"/>
  <c r="E36" i="10"/>
  <c r="E35" i="10" s="1"/>
  <c r="I252" i="10"/>
  <c r="H252" i="10"/>
  <c r="H101" i="10" l="1"/>
  <c r="I101" i="10"/>
  <c r="E146" i="10"/>
  <c r="F146" i="10"/>
  <c r="F145" i="10" s="1"/>
  <c r="G146" i="10"/>
  <c r="G145" i="10" s="1"/>
  <c r="D101" i="7"/>
  <c r="D100" i="7" s="1"/>
  <c r="E101" i="7"/>
  <c r="E189" i="10"/>
  <c r="F102" i="7"/>
  <c r="F170" i="10"/>
  <c r="E99" i="10"/>
  <c r="E170" i="10"/>
  <c r="F99" i="10"/>
  <c r="G99" i="10"/>
  <c r="I78" i="10"/>
  <c r="H40" i="10"/>
  <c r="G102" i="7"/>
  <c r="C100" i="7"/>
  <c r="I179" i="10"/>
  <c r="G217" i="10"/>
  <c r="H118" i="10"/>
  <c r="H130" i="10"/>
  <c r="I116" i="10"/>
  <c r="F122" i="10"/>
  <c r="F121" i="10" s="1"/>
  <c r="H182" i="10"/>
  <c r="I283" i="3"/>
  <c r="F241" i="10"/>
  <c r="F240" i="10" s="1"/>
  <c r="F239" i="10" s="1"/>
  <c r="G166" i="10"/>
  <c r="F268" i="10"/>
  <c r="F267" i="10" s="1"/>
  <c r="F266" i="10" s="1"/>
  <c r="G241" i="10"/>
  <c r="I242" i="10"/>
  <c r="H105" i="10"/>
  <c r="G106" i="10"/>
  <c r="F86" i="10"/>
  <c r="F160" i="10"/>
  <c r="H246" i="10"/>
  <c r="I230" i="10"/>
  <c r="I272" i="10"/>
  <c r="G134" i="10"/>
  <c r="G160" i="10"/>
  <c r="G181" i="10"/>
  <c r="G268" i="10"/>
  <c r="G267" i="10" s="1"/>
  <c r="G266" i="10" s="1"/>
  <c r="F166" i="10"/>
  <c r="H283" i="3"/>
  <c r="G258" i="10"/>
  <c r="G257" i="10" s="1"/>
  <c r="G256" i="10" s="1"/>
  <c r="F106" i="10"/>
  <c r="F129" i="10"/>
  <c r="F258" i="10"/>
  <c r="F257" i="10" s="1"/>
  <c r="F256" i="10" s="1"/>
  <c r="E227" i="10"/>
  <c r="E226" i="10" s="1"/>
  <c r="E225" i="10" s="1"/>
  <c r="G129" i="10"/>
  <c r="F227" i="10"/>
  <c r="I246" i="10"/>
  <c r="G115" i="10"/>
  <c r="E166" i="10"/>
  <c r="G227" i="10"/>
  <c r="G226" i="10" s="1"/>
  <c r="G225" i="10" s="1"/>
  <c r="F217" i="10"/>
  <c r="G245" i="10"/>
  <c r="I276" i="10"/>
  <c r="F140" i="10"/>
  <c r="G175" i="10"/>
  <c r="F211" i="10"/>
  <c r="F134" i="10"/>
  <c r="F181" i="10"/>
  <c r="G211" i="10"/>
  <c r="F115" i="10"/>
  <c r="G122" i="10"/>
  <c r="G121" i="10" s="1"/>
  <c r="F175" i="10"/>
  <c r="G140" i="10"/>
  <c r="G86" i="10"/>
  <c r="I233" i="10"/>
  <c r="I147" i="10"/>
  <c r="I124" i="10"/>
  <c r="I48" i="10"/>
  <c r="H139" i="10"/>
  <c r="I203" i="10"/>
  <c r="H41" i="10"/>
  <c r="I137" i="10"/>
  <c r="H272" i="10"/>
  <c r="E160" i="10"/>
  <c r="I58" i="10"/>
  <c r="H73" i="10"/>
  <c r="H112" i="10"/>
  <c r="H228" i="10"/>
  <c r="I141" i="10"/>
  <c r="I213" i="10"/>
  <c r="I180" i="10"/>
  <c r="H48" i="10"/>
  <c r="I110" i="10"/>
  <c r="I151" i="10"/>
  <c r="H242" i="10"/>
  <c r="H233" i="10"/>
  <c r="I186" i="10"/>
  <c r="I223" i="10"/>
  <c r="E122" i="10"/>
  <c r="E121" i="10" s="1"/>
  <c r="E211" i="10"/>
  <c r="I228" i="10"/>
  <c r="I104" i="10"/>
  <c r="I111" i="10"/>
  <c r="I238" i="10"/>
  <c r="H138" i="10"/>
  <c r="I120" i="10"/>
  <c r="I142" i="10"/>
  <c r="I37" i="10"/>
  <c r="H223" i="10"/>
  <c r="H133" i="10"/>
  <c r="H52" i="10"/>
  <c r="H37" i="10"/>
  <c r="G51" i="10"/>
  <c r="G50" i="10" s="1"/>
  <c r="I149" i="10"/>
  <c r="I244" i="10"/>
  <c r="I90" i="10"/>
  <c r="I113" i="10"/>
  <c r="I262" i="10"/>
  <c r="I270" i="10"/>
  <c r="H262" i="10"/>
  <c r="I114" i="10"/>
  <c r="I243" i="10"/>
  <c r="I139" i="10"/>
  <c r="E217" i="10"/>
  <c r="I52" i="10"/>
  <c r="H117" i="10"/>
  <c r="I162" i="10"/>
  <c r="E140" i="10"/>
  <c r="H261" i="10"/>
  <c r="H213" i="10"/>
  <c r="I132" i="10"/>
  <c r="I40" i="10"/>
  <c r="H206" i="10"/>
  <c r="H149" i="10"/>
  <c r="I105" i="10"/>
  <c r="I168" i="10"/>
  <c r="E51" i="10"/>
  <c r="E50" i="10" s="1"/>
  <c r="E49" i="10" s="1"/>
  <c r="I44" i="10"/>
  <c r="H100" i="10"/>
  <c r="I128" i="10"/>
  <c r="H177" i="10"/>
  <c r="H184" i="10"/>
  <c r="H276" i="10"/>
  <c r="I30" i="10"/>
  <c r="I112" i="10"/>
  <c r="I138" i="10"/>
  <c r="H163" i="10"/>
  <c r="I184" i="10"/>
  <c r="H192" i="10"/>
  <c r="I261" i="10"/>
  <c r="I119" i="10"/>
  <c r="H154" i="10"/>
  <c r="H216" i="10"/>
  <c r="H248" i="10"/>
  <c r="E28" i="10"/>
  <c r="E27" i="10" s="1"/>
  <c r="F51" i="10"/>
  <c r="F50" i="10" s="1"/>
  <c r="F49" i="10" s="1"/>
  <c r="H114" i="10"/>
  <c r="I269" i="10"/>
  <c r="H124" i="10"/>
  <c r="I109" i="10"/>
  <c r="I218" i="10"/>
  <c r="H243" i="10"/>
  <c r="H102" i="10"/>
  <c r="H203" i="10"/>
  <c r="I103" i="10"/>
  <c r="H97" i="10"/>
  <c r="H141" i="10"/>
  <c r="H90" i="10"/>
  <c r="I97" i="10"/>
  <c r="H151" i="10"/>
  <c r="I176" i="10"/>
  <c r="I207" i="10"/>
  <c r="I214" i="10"/>
  <c r="I219" i="10"/>
  <c r="H231" i="10"/>
  <c r="E258" i="10"/>
  <c r="E257" i="10" s="1"/>
  <c r="E256" i="10" s="1"/>
  <c r="F28" i="10"/>
  <c r="F27" i="10" s="1"/>
  <c r="F26" i="10" s="1"/>
  <c r="F258" i="9" s="1"/>
  <c r="G46" i="10"/>
  <c r="G45" i="10" s="1"/>
  <c r="I47" i="10"/>
  <c r="H237" i="10"/>
  <c r="I153" i="10"/>
  <c r="I198" i="10"/>
  <c r="I199" i="10"/>
  <c r="H165" i="10"/>
  <c r="H205" i="10"/>
  <c r="I92" i="10"/>
  <c r="I100" i="10"/>
  <c r="H110" i="10"/>
  <c r="I136" i="10"/>
  <c r="I165" i="10"/>
  <c r="I193" i="10"/>
  <c r="E222" i="10"/>
  <c r="E221" i="10" s="1"/>
  <c r="E220" i="10" s="1"/>
  <c r="H263" i="10"/>
  <c r="H270" i="10"/>
  <c r="I53" i="10"/>
  <c r="I247" i="10"/>
  <c r="I143" i="10"/>
  <c r="H153" i="10"/>
  <c r="I171" i="10"/>
  <c r="I182" i="10"/>
  <c r="I187" i="10"/>
  <c r="I200" i="10"/>
  <c r="I206" i="10"/>
  <c r="H212" i="10"/>
  <c r="I216" i="10"/>
  <c r="I263" i="10"/>
  <c r="E175" i="10"/>
  <c r="H194" i="10"/>
  <c r="E181" i="10"/>
  <c r="E134" i="10"/>
  <c r="I96" i="10"/>
  <c r="E39" i="10"/>
  <c r="E38" i="10" s="1"/>
  <c r="E34" i="10" s="1"/>
  <c r="E250" i="9" s="1"/>
  <c r="I102" i="10"/>
  <c r="H150" i="10"/>
  <c r="I163" i="10"/>
  <c r="I167" i="10"/>
  <c r="H172" i="10"/>
  <c r="I188" i="10"/>
  <c r="I248" i="10"/>
  <c r="H78" i="10"/>
  <c r="F39" i="10"/>
  <c r="F38" i="10" s="1"/>
  <c r="F34" i="10" s="1"/>
  <c r="F250" i="9" s="1"/>
  <c r="I107" i="10"/>
  <c r="I194" i="10"/>
  <c r="I212" i="10"/>
  <c r="H63" i="10"/>
  <c r="H108" i="10"/>
  <c r="I117" i="10"/>
  <c r="I133" i="10"/>
  <c r="I150" i="10"/>
  <c r="I154" i="10"/>
  <c r="I172" i="10"/>
  <c r="H202" i="10"/>
  <c r="I108" i="10"/>
  <c r="H147" i="10"/>
  <c r="G39" i="10"/>
  <c r="G38" i="10" s="1"/>
  <c r="H113" i="10"/>
  <c r="H135" i="10"/>
  <c r="H148" i="10"/>
  <c r="H168" i="10"/>
  <c r="H180" i="10"/>
  <c r="H186" i="10"/>
  <c r="H210" i="10"/>
  <c r="I29" i="10"/>
  <c r="I41" i="10"/>
  <c r="F72" i="10"/>
  <c r="F71" i="10" s="1"/>
  <c r="F70" i="10" s="1"/>
  <c r="F69" i="10" s="1"/>
  <c r="H137" i="10"/>
  <c r="I135" i="10"/>
  <c r="I148" i="10"/>
  <c r="H161" i="10"/>
  <c r="I210" i="10"/>
  <c r="I215" i="10"/>
  <c r="H219" i="10"/>
  <c r="H230" i="10"/>
  <c r="H269" i="10"/>
  <c r="E129" i="10"/>
  <c r="H120" i="10"/>
  <c r="I73" i="10"/>
  <c r="I36" i="10"/>
  <c r="G35" i="10"/>
  <c r="H35" i="10" s="1"/>
  <c r="I62" i="10"/>
  <c r="H29" i="10"/>
  <c r="G28" i="10"/>
  <c r="I63" i="10"/>
  <c r="H53" i="10"/>
  <c r="H44" i="10"/>
  <c r="G43" i="10"/>
  <c r="H43" i="10" s="1"/>
  <c r="E72" i="10"/>
  <c r="E71" i="10" s="1"/>
  <c r="E70" i="10" s="1"/>
  <c r="E69" i="10" s="1"/>
  <c r="H62" i="10"/>
  <c r="H30" i="10"/>
  <c r="H47" i="10"/>
  <c r="I264" i="10"/>
  <c r="H264" i="10"/>
  <c r="I89" i="10"/>
  <c r="H89" i="10"/>
  <c r="I196" i="10"/>
  <c r="H196" i="10"/>
  <c r="H275" i="10"/>
  <c r="I164" i="10"/>
  <c r="H164" i="10"/>
  <c r="H199" i="10"/>
  <c r="E198" i="10"/>
  <c r="H198" i="10" s="1"/>
  <c r="H251" i="10"/>
  <c r="I251" i="10"/>
  <c r="E86" i="10"/>
  <c r="I127" i="10"/>
  <c r="I87" i="10"/>
  <c r="H87" i="10"/>
  <c r="H88" i="10"/>
  <c r="I118" i="10"/>
  <c r="I161" i="10"/>
  <c r="I192" i="10"/>
  <c r="H197" i="10"/>
  <c r="H209" i="10"/>
  <c r="I231" i="10"/>
  <c r="H259" i="10"/>
  <c r="H111" i="10"/>
  <c r="H136" i="10"/>
  <c r="I88" i="10"/>
  <c r="H104" i="10"/>
  <c r="H116" i="10"/>
  <c r="I123" i="10"/>
  <c r="H128" i="10"/>
  <c r="H143" i="10"/>
  <c r="H171" i="10"/>
  <c r="H188" i="10"/>
  <c r="I197" i="10"/>
  <c r="I209" i="10"/>
  <c r="H247" i="10"/>
  <c r="I259" i="10"/>
  <c r="H265" i="10"/>
  <c r="E268" i="10"/>
  <c r="E267" i="10" s="1"/>
  <c r="E266" i="10" s="1"/>
  <c r="H36" i="10"/>
  <c r="H109" i="10"/>
  <c r="H179" i="10"/>
  <c r="H207" i="10"/>
  <c r="H238" i="10"/>
  <c r="I265" i="10"/>
  <c r="I95" i="10"/>
  <c r="H123" i="10"/>
  <c r="H200" i="10"/>
  <c r="H95" i="10"/>
  <c r="H96" i="10"/>
  <c r="H107" i="10"/>
  <c r="H119" i="10"/>
  <c r="H132" i="10"/>
  <c r="H162" i="10"/>
  <c r="H176" i="10"/>
  <c r="H193" i="10"/>
  <c r="H218" i="10"/>
  <c r="H253" i="10"/>
  <c r="I130" i="10"/>
  <c r="H167" i="10"/>
  <c r="I253" i="10"/>
  <c r="H103" i="10"/>
  <c r="H127" i="10"/>
  <c r="H142" i="10"/>
  <c r="H187" i="10"/>
  <c r="H214" i="10"/>
  <c r="H244" i="10"/>
  <c r="H92" i="10"/>
  <c r="F169" i="10" l="1"/>
  <c r="F226" i="10"/>
  <c r="F225" i="10" s="1"/>
  <c r="F224" i="10" s="1"/>
  <c r="G144" i="10"/>
  <c r="G255" i="9" s="1"/>
  <c r="F144" i="10"/>
  <c r="F255" i="9" s="1"/>
  <c r="G101" i="7"/>
  <c r="F101" i="7"/>
  <c r="E100" i="7"/>
  <c r="I99" i="10"/>
  <c r="H99" i="10"/>
  <c r="G208" i="10"/>
  <c r="G204" i="10" s="1"/>
  <c r="G263" i="9" s="1"/>
  <c r="G240" i="10"/>
  <c r="G239" i="10" s="1"/>
  <c r="G224" i="10" s="1"/>
  <c r="I134" i="10"/>
  <c r="F126" i="10"/>
  <c r="F125" i="10" s="1"/>
  <c r="F251" i="9" s="1"/>
  <c r="F208" i="10"/>
  <c r="F204" i="10" s="1"/>
  <c r="F263" i="9" s="1"/>
  <c r="I122" i="10"/>
  <c r="I170" i="10"/>
  <c r="H170" i="10"/>
  <c r="F159" i="10"/>
  <c r="I166" i="10"/>
  <c r="I106" i="10"/>
  <c r="G126" i="10"/>
  <c r="G125" i="10" s="1"/>
  <c r="G159" i="10"/>
  <c r="H134" i="10"/>
  <c r="I267" i="10"/>
  <c r="E159" i="10"/>
  <c r="G169" i="10"/>
  <c r="E240" i="10"/>
  <c r="G93" i="10"/>
  <c r="G85" i="10" s="1"/>
  <c r="G247" i="9" s="1"/>
  <c r="F93" i="10"/>
  <c r="E56" i="10"/>
  <c r="E55" i="10" s="1"/>
  <c r="E54" i="10" s="1"/>
  <c r="I245" i="10"/>
  <c r="H245" i="10"/>
  <c r="H122" i="10"/>
  <c r="I94" i="10"/>
  <c r="I271" i="10"/>
  <c r="H271" i="10"/>
  <c r="I51" i="10"/>
  <c r="E208" i="10"/>
  <c r="E204" i="10" s="1"/>
  <c r="E263" i="9" s="1"/>
  <c r="H51" i="10"/>
  <c r="I217" i="10"/>
  <c r="I181" i="10"/>
  <c r="H258" i="10"/>
  <c r="I232" i="10"/>
  <c r="H232" i="10"/>
  <c r="E93" i="10"/>
  <c r="H50" i="10"/>
  <c r="I258" i="10"/>
  <c r="H106" i="10"/>
  <c r="I236" i="10"/>
  <c r="H222" i="10"/>
  <c r="H221" i="10"/>
  <c r="I222" i="10"/>
  <c r="H217" i="10"/>
  <c r="I38" i="10"/>
  <c r="I221" i="10"/>
  <c r="I268" i="10"/>
  <c r="I275" i="10"/>
  <c r="E26" i="10"/>
  <c r="H146" i="10"/>
  <c r="E169" i="10"/>
  <c r="H215" i="10"/>
  <c r="H94" i="10"/>
  <c r="I241" i="10"/>
  <c r="H236" i="10"/>
  <c r="H39" i="10"/>
  <c r="H175" i="10"/>
  <c r="I39" i="10"/>
  <c r="E126" i="10"/>
  <c r="E125" i="10" s="1"/>
  <c r="H268" i="10"/>
  <c r="I175" i="10"/>
  <c r="H241" i="10"/>
  <c r="I237" i="10"/>
  <c r="H166" i="10"/>
  <c r="H181" i="10"/>
  <c r="E145" i="10"/>
  <c r="E144" i="10" s="1"/>
  <c r="E255" i="9" s="1"/>
  <c r="I205" i="10"/>
  <c r="I202" i="10"/>
  <c r="I146" i="10"/>
  <c r="G27" i="10"/>
  <c r="I28" i="10"/>
  <c r="H28" i="10"/>
  <c r="I43" i="10"/>
  <c r="G42" i="10"/>
  <c r="G34" i="10" s="1"/>
  <c r="G250" i="9" s="1"/>
  <c r="I35" i="10"/>
  <c r="H38" i="10"/>
  <c r="G49" i="10"/>
  <c r="I49" i="10" s="1"/>
  <c r="I50" i="10"/>
  <c r="I86" i="10"/>
  <c r="H86" i="10"/>
  <c r="I121" i="10"/>
  <c r="H121" i="10"/>
  <c r="I195" i="10"/>
  <c r="H195" i="10"/>
  <c r="I227" i="10"/>
  <c r="H227" i="10"/>
  <c r="I220" i="10"/>
  <c r="H220" i="10"/>
  <c r="I115" i="10"/>
  <c r="H115" i="10"/>
  <c r="I250" i="10"/>
  <c r="H250" i="10"/>
  <c r="I266" i="10"/>
  <c r="H266" i="10"/>
  <c r="I140" i="10"/>
  <c r="H140" i="10"/>
  <c r="I211" i="10"/>
  <c r="H211" i="10"/>
  <c r="I61" i="10"/>
  <c r="H61" i="10"/>
  <c r="I189" i="10"/>
  <c r="H189" i="10"/>
  <c r="I46" i="10"/>
  <c r="H46" i="10"/>
  <c r="I91" i="10"/>
  <c r="H91" i="10"/>
  <c r="H267" i="10"/>
  <c r="I160" i="10"/>
  <c r="H160" i="10"/>
  <c r="I257" i="10"/>
  <c r="H257" i="10"/>
  <c r="I129" i="10"/>
  <c r="H129" i="10"/>
  <c r="I274" i="10"/>
  <c r="H274" i="10"/>
  <c r="F55" i="10"/>
  <c r="F54" i="10" s="1"/>
  <c r="F25" i="10" s="1"/>
  <c r="G251" i="9" l="1"/>
  <c r="I34" i="10"/>
  <c r="F85" i="10"/>
  <c r="F247" i="9" s="1"/>
  <c r="E85" i="10"/>
  <c r="E247" i="9" s="1"/>
  <c r="I240" i="10"/>
  <c r="H240" i="10"/>
  <c r="F158" i="10"/>
  <c r="F259" i="9" s="1"/>
  <c r="I208" i="10"/>
  <c r="G158" i="10"/>
  <c r="G259" i="9" s="1"/>
  <c r="E158" i="10"/>
  <c r="E259" i="9" s="1"/>
  <c r="E25" i="10"/>
  <c r="E239" i="10"/>
  <c r="E224" i="10" s="1"/>
  <c r="H208" i="10"/>
  <c r="I169" i="10"/>
  <c r="H169" i="10"/>
  <c r="H145" i="10"/>
  <c r="I201" i="10"/>
  <c r="H201" i="10"/>
  <c r="I144" i="10"/>
  <c r="I145" i="10"/>
  <c r="H34" i="10"/>
  <c r="I42" i="10"/>
  <c r="H42" i="10"/>
  <c r="H49" i="10"/>
  <c r="G26" i="10"/>
  <c r="G258" i="9" s="1"/>
  <c r="H27" i="10"/>
  <c r="I27" i="10"/>
  <c r="H249" i="10"/>
  <c r="I249" i="10"/>
  <c r="H204" i="10"/>
  <c r="I204" i="10"/>
  <c r="I126" i="10"/>
  <c r="H126" i="10"/>
  <c r="I93" i="10"/>
  <c r="H93" i="10"/>
  <c r="H60" i="10"/>
  <c r="I60" i="10"/>
  <c r="I226" i="10"/>
  <c r="H226" i="10"/>
  <c r="I256" i="10"/>
  <c r="H256" i="10"/>
  <c r="I45" i="10"/>
  <c r="H45" i="10"/>
  <c r="I159" i="10"/>
  <c r="H159" i="10"/>
  <c r="I273" i="10"/>
  <c r="H273" i="10"/>
  <c r="I239" i="10"/>
  <c r="I146" i="3"/>
  <c r="H146" i="3"/>
  <c r="F155" i="3"/>
  <c r="G155" i="3"/>
  <c r="F153" i="3"/>
  <c r="G153" i="3"/>
  <c r="E153" i="3"/>
  <c r="E251" i="9" l="1"/>
  <c r="H144" i="10"/>
  <c r="E84" i="10"/>
  <c r="G84" i="10"/>
  <c r="F84" i="10"/>
  <c r="I155" i="3"/>
  <c r="H239" i="10"/>
  <c r="I26" i="10"/>
  <c r="H26" i="10"/>
  <c r="H125" i="10"/>
  <c r="I125" i="10"/>
  <c r="H85" i="10"/>
  <c r="I85" i="10"/>
  <c r="I225" i="10"/>
  <c r="H225" i="10"/>
  <c r="I158" i="10"/>
  <c r="H158" i="10"/>
  <c r="I59" i="10"/>
  <c r="H59" i="10"/>
  <c r="H155" i="3"/>
  <c r="H153" i="3"/>
  <c r="I153" i="3"/>
  <c r="G266" i="9"/>
  <c r="E266" i="9"/>
  <c r="G262" i="9"/>
  <c r="E262" i="9"/>
  <c r="E258" i="9"/>
  <c r="G254" i="9"/>
  <c r="E254" i="9"/>
  <c r="F266" i="9"/>
  <c r="F254" i="9"/>
  <c r="F246" i="9"/>
  <c r="F48" i="3"/>
  <c r="G48" i="3"/>
  <c r="E48" i="3"/>
  <c r="G299" i="3"/>
  <c r="G298" i="3" s="1"/>
  <c r="F299" i="3"/>
  <c r="F298" i="3" s="1"/>
  <c r="F297" i="3" s="1"/>
  <c r="F296" i="3" s="1"/>
  <c r="G295" i="3"/>
  <c r="G294" i="3" s="1"/>
  <c r="G293" i="3" s="1"/>
  <c r="G292" i="3" s="1"/>
  <c r="F295" i="3"/>
  <c r="F294" i="3" s="1"/>
  <c r="F293" i="3" s="1"/>
  <c r="F292" i="3" s="1"/>
  <c r="G290" i="3"/>
  <c r="G289" i="3" s="1"/>
  <c r="F290" i="3"/>
  <c r="F289" i="3" s="1"/>
  <c r="G287" i="3"/>
  <c r="F287" i="3"/>
  <c r="F286" i="3"/>
  <c r="G285" i="3"/>
  <c r="F285" i="3"/>
  <c r="G282" i="3"/>
  <c r="F282" i="3"/>
  <c r="G278" i="3"/>
  <c r="F278" i="3"/>
  <c r="F274" i="3"/>
  <c r="F273" i="3"/>
  <c r="G270" i="3"/>
  <c r="F270" i="3"/>
  <c r="G269" i="3"/>
  <c r="G265" i="3" s="1"/>
  <c r="F269" i="3"/>
  <c r="F265" i="3" s="1"/>
  <c r="G260" i="3"/>
  <c r="F260" i="3"/>
  <c r="G259" i="3"/>
  <c r="G256" i="3"/>
  <c r="F256" i="3"/>
  <c r="G250" i="3"/>
  <c r="G249" i="3" s="1"/>
  <c r="G248" i="3" s="1"/>
  <c r="G247" i="3" s="1"/>
  <c r="F250" i="3"/>
  <c r="F249" i="3" s="1"/>
  <c r="F248" i="3" s="1"/>
  <c r="F247" i="3" s="1"/>
  <c r="G245" i="3"/>
  <c r="F245" i="3"/>
  <c r="G241" i="3"/>
  <c r="F241" i="3"/>
  <c r="G240" i="3"/>
  <c r="F240" i="3"/>
  <c r="G238" i="3"/>
  <c r="F238" i="3"/>
  <c r="G237" i="3"/>
  <c r="F237" i="3"/>
  <c r="G233" i="3"/>
  <c r="F233" i="3"/>
  <c r="G232" i="3"/>
  <c r="F232" i="3"/>
  <c r="G231" i="3"/>
  <c r="G229" i="3"/>
  <c r="F229" i="3"/>
  <c r="G228" i="3"/>
  <c r="F228" i="3"/>
  <c r="G227" i="3"/>
  <c r="F227" i="3"/>
  <c r="G225" i="3"/>
  <c r="G224" i="3" s="1"/>
  <c r="F225" i="3"/>
  <c r="F224" i="3" s="1"/>
  <c r="G223" i="3"/>
  <c r="F223" i="3"/>
  <c r="G222" i="3"/>
  <c r="F222" i="3"/>
  <c r="G218" i="3"/>
  <c r="F218" i="3"/>
  <c r="G217" i="3"/>
  <c r="F217" i="3"/>
  <c r="G214" i="3"/>
  <c r="F214" i="3"/>
  <c r="F212" i="3" s="1"/>
  <c r="G213" i="3"/>
  <c r="G211" i="3"/>
  <c r="G210" i="3" s="1"/>
  <c r="F211" i="3"/>
  <c r="F210" i="3" s="1"/>
  <c r="G206" i="3"/>
  <c r="F206" i="3"/>
  <c r="G205" i="3"/>
  <c r="F205" i="3"/>
  <c r="G203" i="3"/>
  <c r="F203" i="3"/>
  <c r="G202" i="3"/>
  <c r="G200" i="3" s="1"/>
  <c r="F202" i="3"/>
  <c r="G198" i="3"/>
  <c r="G197" i="3"/>
  <c r="F197" i="3"/>
  <c r="G196" i="3"/>
  <c r="F196" i="3"/>
  <c r="G195" i="3"/>
  <c r="F195" i="3"/>
  <c r="G193" i="3"/>
  <c r="F193" i="3"/>
  <c r="F192" i="3"/>
  <c r="G189" i="3"/>
  <c r="G188" i="3" s="1"/>
  <c r="F189" i="3"/>
  <c r="F188" i="3" s="1"/>
  <c r="G186" i="3"/>
  <c r="G185" i="3" s="1"/>
  <c r="G184" i="3"/>
  <c r="F184" i="3"/>
  <c r="G183" i="3"/>
  <c r="F183" i="3"/>
  <c r="G181" i="3"/>
  <c r="F181" i="3"/>
  <c r="G180" i="3"/>
  <c r="F180" i="3"/>
  <c r="G178" i="3"/>
  <c r="F178" i="3"/>
  <c r="G176" i="3"/>
  <c r="F176" i="3"/>
  <c r="G175" i="3"/>
  <c r="F175" i="3"/>
  <c r="G171" i="3"/>
  <c r="G170" i="3" s="1"/>
  <c r="F171" i="3"/>
  <c r="F170" i="3" s="1"/>
  <c r="G169" i="3"/>
  <c r="G168" i="3"/>
  <c r="F168" i="3"/>
  <c r="G166" i="3"/>
  <c r="F166" i="3"/>
  <c r="G165" i="3"/>
  <c r="F165" i="3"/>
  <c r="G164" i="3"/>
  <c r="F164" i="3"/>
  <c r="G161" i="3"/>
  <c r="F161" i="3"/>
  <c r="G160" i="3"/>
  <c r="F160" i="3"/>
  <c r="G159" i="3"/>
  <c r="F159" i="3"/>
  <c r="G156" i="3"/>
  <c r="G154" i="3" s="1"/>
  <c r="F156" i="3"/>
  <c r="F154" i="3" s="1"/>
  <c r="G152" i="3"/>
  <c r="F152" i="3"/>
  <c r="G151" i="3"/>
  <c r="F151" i="3"/>
  <c r="G150" i="3"/>
  <c r="F150" i="3"/>
  <c r="G149" i="3"/>
  <c r="F149" i="3"/>
  <c r="G147" i="3"/>
  <c r="F147" i="3"/>
  <c r="G144" i="3"/>
  <c r="F144" i="3"/>
  <c r="F141" i="3"/>
  <c r="G140" i="3"/>
  <c r="F140" i="3"/>
  <c r="G131" i="3"/>
  <c r="G130" i="3" s="1"/>
  <c r="F131" i="3"/>
  <c r="F130" i="3" s="1"/>
  <c r="G128" i="3"/>
  <c r="F128" i="3"/>
  <c r="G127" i="3"/>
  <c r="F127" i="3"/>
  <c r="G124" i="3"/>
  <c r="F124" i="3"/>
  <c r="G122" i="3"/>
  <c r="F122" i="3"/>
  <c r="G121" i="3"/>
  <c r="F121" i="3"/>
  <c r="G120" i="3"/>
  <c r="F120" i="3"/>
  <c r="G119" i="3"/>
  <c r="F119" i="3"/>
  <c r="G118" i="3"/>
  <c r="G114" i="3"/>
  <c r="G113" i="3" s="1"/>
  <c r="F114" i="3"/>
  <c r="F113" i="3" s="1"/>
  <c r="G112" i="3"/>
  <c r="F112" i="3"/>
  <c r="F111" i="3"/>
  <c r="G110" i="3"/>
  <c r="F110" i="3"/>
  <c r="G106" i="3"/>
  <c r="F106" i="3"/>
  <c r="G105" i="3"/>
  <c r="F105" i="3"/>
  <c r="G104" i="3"/>
  <c r="F104" i="3"/>
  <c r="G103" i="3"/>
  <c r="F103" i="3"/>
  <c r="G99" i="3"/>
  <c r="G98" i="3" s="1"/>
  <c r="F99" i="3"/>
  <c r="F98" i="3" s="1"/>
  <c r="G97" i="3"/>
  <c r="G96" i="3" s="1"/>
  <c r="F97" i="3"/>
  <c r="F96" i="3" s="1"/>
  <c r="G95" i="3"/>
  <c r="F95" i="3"/>
  <c r="G94" i="3"/>
  <c r="F94" i="3"/>
  <c r="G93" i="3"/>
  <c r="F93" i="3"/>
  <c r="E385" i="7"/>
  <c r="D385" i="7"/>
  <c r="C385" i="7"/>
  <c r="E166" i="3"/>
  <c r="D349" i="7"/>
  <c r="E349" i="7"/>
  <c r="C349" i="7"/>
  <c r="E287" i="3"/>
  <c r="E260" i="3"/>
  <c r="E317" i="7"/>
  <c r="D317" i="7"/>
  <c r="C317" i="7"/>
  <c r="D314" i="7"/>
  <c r="E314" i="7"/>
  <c r="C314" i="7"/>
  <c r="E214" i="3"/>
  <c r="E212" i="3" s="1"/>
  <c r="E173" i="7"/>
  <c r="C173" i="7"/>
  <c r="C167" i="7" s="1"/>
  <c r="G212" i="3" l="1"/>
  <c r="G297" i="3"/>
  <c r="G296" i="3" s="1"/>
  <c r="F244" i="3"/>
  <c r="F243" i="3" s="1"/>
  <c r="F242" i="3" s="1"/>
  <c r="G244" i="3"/>
  <c r="G243" i="3" s="1"/>
  <c r="G242" i="3" s="1"/>
  <c r="F204" i="3"/>
  <c r="G204" i="3"/>
  <c r="G173" i="3"/>
  <c r="F173" i="3"/>
  <c r="G254" i="3"/>
  <c r="F254" i="3"/>
  <c r="I214" i="3"/>
  <c r="C313" i="7"/>
  <c r="G56" i="10"/>
  <c r="I57" i="10"/>
  <c r="H57" i="10"/>
  <c r="D313" i="7"/>
  <c r="D312" i="7" s="1"/>
  <c r="H74" i="10"/>
  <c r="I74" i="10"/>
  <c r="G72" i="10"/>
  <c r="I75" i="10"/>
  <c r="H75" i="10"/>
  <c r="H76" i="10"/>
  <c r="I76" i="10"/>
  <c r="I77" i="10"/>
  <c r="H77" i="10"/>
  <c r="F145" i="3"/>
  <c r="G145" i="3"/>
  <c r="F248" i="9"/>
  <c r="I84" i="10"/>
  <c r="H84" i="10"/>
  <c r="I224" i="10"/>
  <c r="H224" i="10"/>
  <c r="F236" i="3"/>
  <c r="F200" i="3"/>
  <c r="F267" i="9"/>
  <c r="F268" i="9" s="1"/>
  <c r="G239" i="3"/>
  <c r="F191" i="3"/>
  <c r="F264" i="9"/>
  <c r="F221" i="3"/>
  <c r="F239" i="3"/>
  <c r="G191" i="3"/>
  <c r="G264" i="9"/>
  <c r="H282" i="3"/>
  <c r="F158" i="3"/>
  <c r="F194" i="3"/>
  <c r="F260" i="9"/>
  <c r="G267" i="9"/>
  <c r="G268" i="9" s="1"/>
  <c r="F272" i="3"/>
  <c r="G260" i="9"/>
  <c r="F216" i="3"/>
  <c r="F270" i="9"/>
  <c r="G252" i="9"/>
  <c r="F138" i="3"/>
  <c r="F179" i="3"/>
  <c r="F117" i="3"/>
  <c r="F125" i="3"/>
  <c r="I260" i="3"/>
  <c r="E270" i="9"/>
  <c r="G125" i="3"/>
  <c r="E313" i="7"/>
  <c r="G216" i="3"/>
  <c r="G221" i="3"/>
  <c r="G236" i="3"/>
  <c r="G194" i="3"/>
  <c r="G158" i="3"/>
  <c r="G117" i="3"/>
  <c r="G272" i="3"/>
  <c r="G179" i="3"/>
  <c r="G138" i="3"/>
  <c r="H260" i="3"/>
  <c r="H287" i="3"/>
  <c r="H214" i="3"/>
  <c r="E197" i="3"/>
  <c r="D64" i="7"/>
  <c r="F230" i="3" s="1"/>
  <c r="F226" i="3" s="1"/>
  <c r="E64" i="7"/>
  <c r="G230" i="3" s="1"/>
  <c r="G226" i="3" s="1"/>
  <c r="C64" i="7"/>
  <c r="E230" i="3" s="1"/>
  <c r="D420" i="7"/>
  <c r="D418" i="7"/>
  <c r="F109" i="3" s="1"/>
  <c r="F108" i="3" s="1"/>
  <c r="F107" i="3" s="1"/>
  <c r="D416" i="7"/>
  <c r="F102" i="3" s="1"/>
  <c r="F101" i="3" s="1"/>
  <c r="F100" i="3" s="1"/>
  <c r="D414" i="7"/>
  <c r="F92" i="3" s="1"/>
  <c r="F91" i="3" s="1"/>
  <c r="F90" i="3" s="1"/>
  <c r="D408" i="7"/>
  <c r="D407" i="7" s="1"/>
  <c r="D405" i="7"/>
  <c r="D403" i="7"/>
  <c r="D401" i="7"/>
  <c r="D395" i="7"/>
  <c r="D394" i="7" s="1"/>
  <c r="D393" i="7" s="1"/>
  <c r="D390" i="7"/>
  <c r="D389" i="7" s="1"/>
  <c r="D380" i="7" s="1"/>
  <c r="D377" i="7"/>
  <c r="D376" i="7" s="1"/>
  <c r="D375" i="7" s="1"/>
  <c r="D372" i="7"/>
  <c r="D363" i="7"/>
  <c r="D362" i="7" s="1"/>
  <c r="D360" i="7"/>
  <c r="D358" i="7"/>
  <c r="D356" i="7"/>
  <c r="D348" i="7"/>
  <c r="D347" i="7" s="1"/>
  <c r="D346" i="7" s="1"/>
  <c r="D344" i="7"/>
  <c r="D343" i="7" s="1"/>
  <c r="D341" i="7"/>
  <c r="D339" i="7"/>
  <c r="D337" i="7"/>
  <c r="D331" i="7"/>
  <c r="D330" i="7" s="1"/>
  <c r="D329" i="7" s="1"/>
  <c r="D327" i="7"/>
  <c r="D326" i="7" s="1"/>
  <c r="D325" i="7" s="1"/>
  <c r="D309" i="7"/>
  <c r="D307" i="7"/>
  <c r="D303" i="7"/>
  <c r="D301" i="7"/>
  <c r="D298" i="7"/>
  <c r="D297" i="7" s="1"/>
  <c r="D293" i="7"/>
  <c r="D288" i="7"/>
  <c r="D277" i="7"/>
  <c r="D272" i="7"/>
  <c r="D268" i="7" s="1"/>
  <c r="D266" i="7"/>
  <c r="D264" i="7"/>
  <c r="D262" i="7"/>
  <c r="D257" i="7"/>
  <c r="D255" i="7"/>
  <c r="D245" i="7"/>
  <c r="D244" i="7" s="1"/>
  <c r="D242" i="7"/>
  <c r="D241" i="7" s="1"/>
  <c r="D239" i="7"/>
  <c r="D238" i="7" s="1"/>
  <c r="F163" i="3"/>
  <c r="D214" i="7"/>
  <c r="D212" i="7"/>
  <c r="D208" i="7"/>
  <c r="D196" i="7"/>
  <c r="D188" i="7"/>
  <c r="D182" i="7"/>
  <c r="D178" i="7"/>
  <c r="D177" i="7" s="1"/>
  <c r="D167" i="7"/>
  <c r="D163" i="7"/>
  <c r="D161" i="7"/>
  <c r="D155" i="7"/>
  <c r="D148" i="7"/>
  <c r="D139" i="7"/>
  <c r="D133" i="7"/>
  <c r="D124" i="7"/>
  <c r="D121" i="7"/>
  <c r="D118" i="7"/>
  <c r="D97" i="7"/>
  <c r="D96" i="7" s="1"/>
  <c r="D95" i="7" s="1"/>
  <c r="D93" i="7"/>
  <c r="D88" i="7"/>
  <c r="D83" i="7"/>
  <c r="D78" i="7"/>
  <c r="D77" i="7" s="1"/>
  <c r="D76" i="7" s="1"/>
  <c r="D75" i="7" s="1"/>
  <c r="D73" i="7"/>
  <c r="D72" i="7" s="1"/>
  <c r="D71" i="7" s="1"/>
  <c r="D70" i="7" s="1"/>
  <c r="D68" i="7"/>
  <c r="D67" i="7" s="1"/>
  <c r="D61" i="7"/>
  <c r="D57" i="7"/>
  <c r="D52" i="7"/>
  <c r="D51" i="7" s="1"/>
  <c r="D50" i="7" s="1"/>
  <c r="D49" i="7" s="1"/>
  <c r="D46" i="7"/>
  <c r="D45" i="7" s="1"/>
  <c r="D42" i="7"/>
  <c r="D40" i="7"/>
  <c r="D38" i="7"/>
  <c r="D36" i="7"/>
  <c r="D26" i="7"/>
  <c r="D25" i="7" s="1"/>
  <c r="D24" i="7" s="1"/>
  <c r="D23" i="7" s="1"/>
  <c r="D22" i="7" s="1"/>
  <c r="G253" i="3" l="1"/>
  <c r="I254" i="3"/>
  <c r="D248" i="7"/>
  <c r="D247" i="7" s="1"/>
  <c r="F116" i="3"/>
  <c r="G116" i="3"/>
  <c r="D192" i="7"/>
  <c r="D181" i="7"/>
  <c r="D180" i="7" s="1"/>
  <c r="F235" i="3"/>
  <c r="F234" i="3" s="1"/>
  <c r="G71" i="10"/>
  <c r="H72" i="10"/>
  <c r="I72" i="10"/>
  <c r="F256" i="9"/>
  <c r="G55" i="10"/>
  <c r="H56" i="10"/>
  <c r="I56" i="10"/>
  <c r="G235" i="3"/>
  <c r="G234" i="3" s="1"/>
  <c r="F172" i="3"/>
  <c r="F209" i="3"/>
  <c r="F253" i="3"/>
  <c r="F137" i="3"/>
  <c r="G209" i="3"/>
  <c r="F89" i="3"/>
  <c r="G172" i="3"/>
  <c r="D392" i="7"/>
  <c r="D368" i="7"/>
  <c r="D367" i="7" s="1"/>
  <c r="D366" i="7" s="1"/>
  <c r="D355" i="7"/>
  <c r="D354" i="7" s="1"/>
  <c r="D353" i="7" s="1"/>
  <c r="D321" i="7"/>
  <c r="D320" i="7" s="1"/>
  <c r="D319" i="7" s="1"/>
  <c r="F288" i="3" s="1"/>
  <c r="F281" i="3" s="1"/>
  <c r="F280" i="3" s="1"/>
  <c r="H197" i="3"/>
  <c r="I197" i="3"/>
  <c r="D300" i="7"/>
  <c r="D296" i="7" s="1"/>
  <c r="D295" i="7" s="1"/>
  <c r="D217" i="7"/>
  <c r="D413" i="7"/>
  <c r="D412" i="7" s="1"/>
  <c r="D411" i="7" s="1"/>
  <c r="D66" i="7"/>
  <c r="D287" i="7"/>
  <c r="D286" i="7" s="1"/>
  <c r="D400" i="7"/>
  <c r="D399" i="7" s="1"/>
  <c r="D398" i="7" s="1"/>
  <c r="D324" i="7"/>
  <c r="D207" i="7"/>
  <c r="D336" i="7"/>
  <c r="D335" i="7" s="1"/>
  <c r="D334" i="7" s="1"/>
  <c r="D261" i="7"/>
  <c r="D56" i="7"/>
  <c r="D55" i="7" s="1"/>
  <c r="D160" i="7"/>
  <c r="D128" i="7"/>
  <c r="D127" i="7" s="1"/>
  <c r="D126" i="7" s="1"/>
  <c r="D117" i="7"/>
  <c r="D87" i="7"/>
  <c r="D86" i="7" s="1"/>
  <c r="D85" i="7" s="1"/>
  <c r="D82" i="7"/>
  <c r="D35" i="7"/>
  <c r="D31" i="7" s="1"/>
  <c r="D44" i="7"/>
  <c r="D379" i="7"/>
  <c r="D374" i="7" s="1"/>
  <c r="D191" i="7" l="1"/>
  <c r="D190" i="7" s="1"/>
  <c r="F252" i="3"/>
  <c r="F251" i="3" s="1"/>
  <c r="D116" i="7"/>
  <c r="D115" i="7" s="1"/>
  <c r="D365" i="7"/>
  <c r="G54" i="10"/>
  <c r="G246" i="9" s="1"/>
  <c r="I246" i="9" s="1"/>
  <c r="I55" i="10"/>
  <c r="H55" i="10"/>
  <c r="F271" i="9"/>
  <c r="G70" i="10"/>
  <c r="I71" i="10"/>
  <c r="H71" i="10"/>
  <c r="F115" i="3"/>
  <c r="F88" i="3" s="1"/>
  <c r="K91" i="3" s="1"/>
  <c r="G256" i="9"/>
  <c r="G271" i="9"/>
  <c r="D54" i="7"/>
  <c r="I282" i="3"/>
  <c r="D333" i="7"/>
  <c r="I287" i="3"/>
  <c r="D260" i="7"/>
  <c r="D259" i="7" s="1"/>
  <c r="D206" i="7"/>
  <c r="D205" i="7" s="1"/>
  <c r="D397" i="7"/>
  <c r="D159" i="7"/>
  <c r="D81" i="7"/>
  <c r="D80" i="7" s="1"/>
  <c r="D30" i="7"/>
  <c r="I250" i="9"/>
  <c r="I254" i="9"/>
  <c r="H258" i="9"/>
  <c r="I258" i="9"/>
  <c r="I262" i="9"/>
  <c r="I266" i="9"/>
  <c r="I170" i="9"/>
  <c r="H170" i="9"/>
  <c r="I167" i="9"/>
  <c r="H167" i="9"/>
  <c r="I165" i="9"/>
  <c r="H165" i="9"/>
  <c r="I155" i="9"/>
  <c r="H155" i="9"/>
  <c r="I152" i="9"/>
  <c r="H152" i="9"/>
  <c r="I142" i="9"/>
  <c r="H142" i="9"/>
  <c r="I138" i="9"/>
  <c r="H138" i="9"/>
  <c r="I136" i="9"/>
  <c r="H136" i="9"/>
  <c r="I128" i="9"/>
  <c r="H128" i="9"/>
  <c r="I125" i="9"/>
  <c r="H125" i="9"/>
  <c r="I119" i="9"/>
  <c r="H119" i="9"/>
  <c r="I117" i="9"/>
  <c r="H117" i="9"/>
  <c r="H250" i="9"/>
  <c r="H266" i="9"/>
  <c r="H262" i="9"/>
  <c r="H254" i="9"/>
  <c r="D278" i="9"/>
  <c r="C271" i="9"/>
  <c r="C278" i="9"/>
  <c r="D277" i="9"/>
  <c r="C277" i="9"/>
  <c r="D267" i="9"/>
  <c r="C267" i="9"/>
  <c r="D266" i="9"/>
  <c r="C266" i="9"/>
  <c r="D263" i="9"/>
  <c r="C263" i="9"/>
  <c r="D262" i="9"/>
  <c r="D264" i="9" s="1"/>
  <c r="C262" i="9"/>
  <c r="D259" i="9"/>
  <c r="C259" i="9"/>
  <c r="D258" i="9"/>
  <c r="C258" i="9"/>
  <c r="D255" i="9"/>
  <c r="C255" i="9"/>
  <c r="D254" i="9"/>
  <c r="C254" i="9"/>
  <c r="D251" i="9"/>
  <c r="C251" i="9"/>
  <c r="D250" i="9"/>
  <c r="C250" i="9"/>
  <c r="D247" i="9"/>
  <c r="D271" i="9" s="1"/>
  <c r="C247" i="9"/>
  <c r="D246" i="9"/>
  <c r="D270" i="9" s="1"/>
  <c r="C246" i="9"/>
  <c r="C270" i="9" s="1"/>
  <c r="R237" i="9"/>
  <c r="Q237" i="9"/>
  <c r="G232" i="9"/>
  <c r="G234" i="9" s="1"/>
  <c r="F232" i="9"/>
  <c r="F234" i="9" s="1"/>
  <c r="E232" i="9"/>
  <c r="E234" i="9" s="1"/>
  <c r="S215" i="9"/>
  <c r="R215" i="9"/>
  <c r="Q215" i="9"/>
  <c r="G213" i="9"/>
  <c r="F213" i="9"/>
  <c r="E213" i="9"/>
  <c r="G211" i="9"/>
  <c r="F211" i="9"/>
  <c r="E211" i="9"/>
  <c r="S205" i="9"/>
  <c r="R205" i="9"/>
  <c r="Q205" i="9"/>
  <c r="G203" i="9"/>
  <c r="G205" i="9" s="1"/>
  <c r="F203" i="9"/>
  <c r="F205" i="9" s="1"/>
  <c r="E203" i="9"/>
  <c r="E205" i="9" s="1"/>
  <c r="S196" i="9"/>
  <c r="R196" i="9"/>
  <c r="Q196" i="9"/>
  <c r="G194" i="9"/>
  <c r="F194" i="9"/>
  <c r="E194" i="9"/>
  <c r="G192" i="9"/>
  <c r="F192" i="9"/>
  <c r="E192" i="9"/>
  <c r="G189" i="9"/>
  <c r="F189" i="9"/>
  <c r="E189" i="9"/>
  <c r="S183" i="9"/>
  <c r="R183" i="9"/>
  <c r="Q183" i="9"/>
  <c r="G181" i="9"/>
  <c r="F181" i="9"/>
  <c r="E181" i="9"/>
  <c r="G179" i="9"/>
  <c r="F179" i="9"/>
  <c r="E179" i="9"/>
  <c r="R173" i="9"/>
  <c r="Q173" i="9"/>
  <c r="E172" i="9"/>
  <c r="E171" i="9"/>
  <c r="P170" i="9"/>
  <c r="O170" i="9"/>
  <c r="N170" i="9"/>
  <c r="M170" i="9"/>
  <c r="L170" i="9"/>
  <c r="K170" i="9"/>
  <c r="J170" i="9"/>
  <c r="G170" i="9"/>
  <c r="F170" i="9"/>
  <c r="E169" i="9"/>
  <c r="E168" i="9"/>
  <c r="P167" i="9"/>
  <c r="O167" i="9"/>
  <c r="N167" i="9"/>
  <c r="M167" i="9"/>
  <c r="L167" i="9"/>
  <c r="K167" i="9"/>
  <c r="J167" i="9"/>
  <c r="G167" i="9"/>
  <c r="F167" i="9"/>
  <c r="E166" i="9"/>
  <c r="P165" i="9"/>
  <c r="O165" i="9"/>
  <c r="N165" i="9"/>
  <c r="M165" i="9"/>
  <c r="L165" i="9"/>
  <c r="K165" i="9"/>
  <c r="J165" i="9"/>
  <c r="G165" i="9"/>
  <c r="F165" i="9"/>
  <c r="R159" i="9"/>
  <c r="Q159" i="9"/>
  <c r="E158" i="9"/>
  <c r="E157" i="9"/>
  <c r="E156" i="9"/>
  <c r="P155" i="9"/>
  <c r="O155" i="9"/>
  <c r="N155" i="9"/>
  <c r="M155" i="9"/>
  <c r="L155" i="9"/>
  <c r="K155" i="9"/>
  <c r="J155" i="9"/>
  <c r="G155" i="9"/>
  <c r="F155" i="9"/>
  <c r="E154" i="9"/>
  <c r="E153" i="9"/>
  <c r="P152" i="9"/>
  <c r="O152" i="9"/>
  <c r="N152" i="9"/>
  <c r="M152" i="9"/>
  <c r="L152" i="9"/>
  <c r="K152" i="9"/>
  <c r="J152" i="9"/>
  <c r="G152" i="9"/>
  <c r="F152" i="9"/>
  <c r="E145" i="9"/>
  <c r="E144" i="9"/>
  <c r="E143" i="9"/>
  <c r="P142" i="9"/>
  <c r="O142" i="9"/>
  <c r="N142" i="9"/>
  <c r="M142" i="9"/>
  <c r="L142" i="9"/>
  <c r="K142" i="9"/>
  <c r="J142" i="9"/>
  <c r="G142" i="9"/>
  <c r="F142" i="9"/>
  <c r="E141" i="9"/>
  <c r="E140" i="9"/>
  <c r="E139" i="9"/>
  <c r="P138" i="9"/>
  <c r="O138" i="9"/>
  <c r="N138" i="9"/>
  <c r="M138" i="9"/>
  <c r="L138" i="9"/>
  <c r="K138" i="9"/>
  <c r="J138" i="9"/>
  <c r="G138" i="9"/>
  <c r="F138" i="9"/>
  <c r="E137" i="9"/>
  <c r="P136" i="9"/>
  <c r="O136" i="9"/>
  <c r="N136" i="9"/>
  <c r="M136" i="9"/>
  <c r="L136" i="9"/>
  <c r="K136" i="9"/>
  <c r="J136" i="9"/>
  <c r="G136" i="9"/>
  <c r="F136" i="9"/>
  <c r="E129" i="9"/>
  <c r="P128" i="9"/>
  <c r="O128" i="9"/>
  <c r="N128" i="9"/>
  <c r="M128" i="9"/>
  <c r="L128" i="9"/>
  <c r="K128" i="9"/>
  <c r="J128" i="9"/>
  <c r="G128" i="9"/>
  <c r="F128" i="9"/>
  <c r="E127" i="9"/>
  <c r="E126" i="9"/>
  <c r="P125" i="9"/>
  <c r="O125" i="9"/>
  <c r="N125" i="9"/>
  <c r="M125" i="9"/>
  <c r="L125" i="9"/>
  <c r="K125" i="9"/>
  <c r="J125" i="9"/>
  <c r="G125" i="9"/>
  <c r="F125" i="9"/>
  <c r="P119" i="9"/>
  <c r="O119" i="9"/>
  <c r="N119" i="9"/>
  <c r="M119" i="9"/>
  <c r="L119" i="9"/>
  <c r="K119" i="9"/>
  <c r="J119" i="9"/>
  <c r="G119" i="9"/>
  <c r="F119" i="9"/>
  <c r="E119" i="9"/>
  <c r="E118" i="9"/>
  <c r="P117" i="9"/>
  <c r="O117" i="9"/>
  <c r="N117" i="9"/>
  <c r="M117" i="9"/>
  <c r="L117" i="9"/>
  <c r="K117" i="9"/>
  <c r="J117" i="9"/>
  <c r="G117" i="9"/>
  <c r="F117" i="9"/>
  <c r="E116" i="9"/>
  <c r="E115" i="9"/>
  <c r="S114" i="9"/>
  <c r="R114" i="9"/>
  <c r="Q114" i="9"/>
  <c r="G111" i="9"/>
  <c r="F111" i="9"/>
  <c r="E111" i="9"/>
  <c r="E110" i="9"/>
  <c r="E108" i="9" s="1"/>
  <c r="G108" i="9"/>
  <c r="F108" i="9"/>
  <c r="S103" i="9"/>
  <c r="R103" i="9"/>
  <c r="Q103" i="9"/>
  <c r="G101" i="9"/>
  <c r="F101" i="9"/>
  <c r="E101" i="9"/>
  <c r="G98" i="9"/>
  <c r="F98" i="9"/>
  <c r="E98" i="9"/>
  <c r="G96" i="9"/>
  <c r="F96" i="9"/>
  <c r="E96" i="9"/>
  <c r="G95" i="9"/>
  <c r="F95" i="9"/>
  <c r="E95" i="9"/>
  <c r="R89" i="9"/>
  <c r="Q89" i="9"/>
  <c r="G89" i="9"/>
  <c r="F89" i="9"/>
  <c r="E89" i="9"/>
  <c r="S84" i="9"/>
  <c r="R84" i="9"/>
  <c r="Q84" i="9"/>
  <c r="G80" i="9"/>
  <c r="F80" i="9"/>
  <c r="E80" i="9"/>
  <c r="G78" i="9"/>
  <c r="F78" i="9"/>
  <c r="E78" i="9"/>
  <c r="R75" i="9"/>
  <c r="Q75" i="9"/>
  <c r="G75" i="9"/>
  <c r="F75" i="9"/>
  <c r="E75" i="9"/>
  <c r="S70" i="9"/>
  <c r="R70" i="9"/>
  <c r="Q70" i="9"/>
  <c r="G67" i="9"/>
  <c r="F67" i="9"/>
  <c r="E67" i="9"/>
  <c r="G65" i="9"/>
  <c r="F65" i="9"/>
  <c r="E65" i="9"/>
  <c r="G63" i="9"/>
  <c r="F63" i="9"/>
  <c r="E63" i="9"/>
  <c r="G49" i="9"/>
  <c r="G52" i="9" s="1"/>
  <c r="F49" i="9"/>
  <c r="F52" i="9" s="1"/>
  <c r="E49" i="9"/>
  <c r="E52" i="9" s="1"/>
  <c r="G42" i="9"/>
  <c r="G44" i="9" s="1"/>
  <c r="F42" i="9"/>
  <c r="F44" i="9" s="1"/>
  <c r="E42" i="9"/>
  <c r="E44" i="9" s="1"/>
  <c r="G33" i="9"/>
  <c r="G37" i="9" s="1"/>
  <c r="F33" i="9"/>
  <c r="F37" i="9" s="1"/>
  <c r="E33" i="9"/>
  <c r="E37" i="9" s="1"/>
  <c r="G26" i="9"/>
  <c r="F26" i="9"/>
  <c r="E26" i="9"/>
  <c r="G24" i="9"/>
  <c r="F24" i="9"/>
  <c r="E24" i="9"/>
  <c r="G17" i="9"/>
  <c r="F17" i="9"/>
  <c r="E17" i="9"/>
  <c r="G15" i="9"/>
  <c r="F15" i="9"/>
  <c r="E15" i="9"/>
  <c r="G7" i="9"/>
  <c r="G10" i="9" s="1"/>
  <c r="F7" i="9"/>
  <c r="F10" i="9" s="1"/>
  <c r="E7" i="9"/>
  <c r="E10" i="9" s="1"/>
  <c r="J124" i="9" l="1"/>
  <c r="J130" i="9" s="1"/>
  <c r="S192" i="9"/>
  <c r="F151" i="9"/>
  <c r="G215" i="9"/>
  <c r="D260" i="9"/>
  <c r="F19" i="9"/>
  <c r="S67" i="9"/>
  <c r="H151" i="9"/>
  <c r="H159" i="9" s="1"/>
  <c r="C256" i="9"/>
  <c r="E19" i="9"/>
  <c r="I135" i="9"/>
  <c r="I146" i="9" s="1"/>
  <c r="I164" i="9"/>
  <c r="I173" i="9" s="1"/>
  <c r="G19" i="9"/>
  <c r="H246" i="9"/>
  <c r="J151" i="9"/>
  <c r="J159" i="9" s="1"/>
  <c r="F215" i="9"/>
  <c r="G270" i="9"/>
  <c r="H270" i="9" s="1"/>
  <c r="G248" i="9"/>
  <c r="G151" i="9"/>
  <c r="G159" i="9" s="1"/>
  <c r="E28" i="9"/>
  <c r="E54" i="9" s="1"/>
  <c r="E114" i="9"/>
  <c r="E222" i="9" s="1"/>
  <c r="E183" i="9"/>
  <c r="E223" i="9" s="1"/>
  <c r="K164" i="9"/>
  <c r="K173" i="9" s="1"/>
  <c r="C264" i="9"/>
  <c r="S111" i="9"/>
  <c r="L124" i="9"/>
  <c r="L130" i="9" s="1"/>
  <c r="S189" i="9"/>
  <c r="G69" i="10"/>
  <c r="I70" i="10"/>
  <c r="H70" i="10"/>
  <c r="F28" i="9"/>
  <c r="F54" i="9" s="1"/>
  <c r="K124" i="9"/>
  <c r="K130" i="9" s="1"/>
  <c r="H135" i="9"/>
  <c r="H146" i="9" s="1"/>
  <c r="J135" i="9"/>
  <c r="J146" i="9" s="1"/>
  <c r="H164" i="9"/>
  <c r="H173" i="9" s="1"/>
  <c r="S75" i="9"/>
  <c r="M124" i="9"/>
  <c r="M130" i="9" s="1"/>
  <c r="F164" i="9"/>
  <c r="F173" i="9" s="1"/>
  <c r="I124" i="9"/>
  <c r="I130" i="9" s="1"/>
  <c r="H54" i="10"/>
  <c r="I54" i="10"/>
  <c r="G25" i="10"/>
  <c r="D48" i="7"/>
  <c r="D158" i="7"/>
  <c r="D29" i="7"/>
  <c r="H124" i="9"/>
  <c r="H130" i="9" s="1"/>
  <c r="I151" i="9"/>
  <c r="I159" i="9" s="1"/>
  <c r="K135" i="9"/>
  <c r="K146" i="9" s="1"/>
  <c r="J164" i="9"/>
  <c r="J173" i="9" s="1"/>
  <c r="D268" i="9"/>
  <c r="L135" i="9"/>
  <c r="L146" i="9" s="1"/>
  <c r="N151" i="9"/>
  <c r="N159" i="9" s="1"/>
  <c r="G124" i="9"/>
  <c r="G130" i="9" s="1"/>
  <c r="F84" i="9"/>
  <c r="F219" i="9" s="1"/>
  <c r="M135" i="9"/>
  <c r="M146" i="9" s="1"/>
  <c r="F93" i="9"/>
  <c r="F103" i="9" s="1"/>
  <c r="F220" i="9" s="1"/>
  <c r="S108" i="9"/>
  <c r="S78" i="9"/>
  <c r="E70" i="9"/>
  <c r="E218" i="9" s="1"/>
  <c r="N124" i="9"/>
  <c r="N130" i="9" s="1"/>
  <c r="D252" i="9"/>
  <c r="D274" i="9" s="1"/>
  <c r="F70" i="9"/>
  <c r="F218" i="9" s="1"/>
  <c r="M151" i="9"/>
  <c r="M159" i="9" s="1"/>
  <c r="G183" i="9"/>
  <c r="G223" i="9" s="1"/>
  <c r="G196" i="9"/>
  <c r="F114" i="9"/>
  <c r="F222" i="9" s="1"/>
  <c r="G164" i="9"/>
  <c r="G173" i="9" s="1"/>
  <c r="D256" i="9"/>
  <c r="F124" i="9"/>
  <c r="F130" i="9" s="1"/>
  <c r="L151" i="9"/>
  <c r="L159" i="9" s="1"/>
  <c r="N135" i="9"/>
  <c r="N146" i="9" s="1"/>
  <c r="E93" i="9"/>
  <c r="E103" i="9" s="1"/>
  <c r="E220" i="9" s="1"/>
  <c r="F183" i="9"/>
  <c r="F223" i="9" s="1"/>
  <c r="C268" i="9"/>
  <c r="E84" i="9"/>
  <c r="E219" i="9" s="1"/>
  <c r="G70" i="9"/>
  <c r="G218" i="9" s="1"/>
  <c r="G114" i="9"/>
  <c r="G222" i="9" s="1"/>
  <c r="E138" i="9"/>
  <c r="E142" i="9"/>
  <c r="M164" i="9"/>
  <c r="M173" i="9" s="1"/>
  <c r="S63" i="9"/>
  <c r="G93" i="9"/>
  <c r="G103" i="9" s="1"/>
  <c r="G220" i="9" s="1"/>
  <c r="E128" i="9"/>
  <c r="G135" i="9"/>
  <c r="G146" i="9" s="1"/>
  <c r="L164" i="9"/>
  <c r="L173" i="9" s="1"/>
  <c r="S181" i="9"/>
  <c r="C248" i="9"/>
  <c r="C275" i="9" s="1"/>
  <c r="E117" i="9"/>
  <c r="E125" i="9"/>
  <c r="E136" i="9"/>
  <c r="S65" i="9"/>
  <c r="S98" i="9"/>
  <c r="E155" i="9"/>
  <c r="N164" i="9"/>
  <c r="N173" i="9" s="1"/>
  <c r="E215" i="9"/>
  <c r="D248" i="9"/>
  <c r="D275" i="9" s="1"/>
  <c r="C252" i="9"/>
  <c r="C274" i="9" s="1"/>
  <c r="E170" i="9"/>
  <c r="E196" i="9"/>
  <c r="S179" i="9"/>
  <c r="G28" i="9"/>
  <c r="G54" i="9" s="1"/>
  <c r="K151" i="9"/>
  <c r="K159" i="9" s="1"/>
  <c r="E167" i="9"/>
  <c r="C260" i="9"/>
  <c r="F159" i="9"/>
  <c r="S211" i="9"/>
  <c r="S80" i="9"/>
  <c r="S89" i="9"/>
  <c r="F135" i="9"/>
  <c r="G84" i="9"/>
  <c r="G219" i="9" s="1"/>
  <c r="E165" i="9"/>
  <c r="E152" i="9"/>
  <c r="F196" i="9"/>
  <c r="G221" i="9" l="1"/>
  <c r="F221" i="9"/>
  <c r="I270" i="9"/>
  <c r="E221" i="9"/>
  <c r="E225" i="9" s="1"/>
  <c r="I25" i="10"/>
  <c r="H25" i="10"/>
  <c r="I69" i="10"/>
  <c r="H69" i="10"/>
  <c r="D114" i="7"/>
  <c r="D28" i="7" s="1"/>
  <c r="E124" i="9"/>
  <c r="O124" i="9" s="1"/>
  <c r="O130" i="9" s="1"/>
  <c r="S93" i="9"/>
  <c r="E151" i="9"/>
  <c r="E159" i="9" s="1"/>
  <c r="G225" i="9"/>
  <c r="E164" i="9"/>
  <c r="O164" i="9" s="1"/>
  <c r="F146" i="9"/>
  <c r="E135" i="9"/>
  <c r="G237" i="9"/>
  <c r="G238" i="9" s="1"/>
  <c r="E237" i="9"/>
  <c r="E238" i="9" s="1"/>
  <c r="F237" i="9"/>
  <c r="F238" i="9" s="1"/>
  <c r="F225" i="9"/>
  <c r="E173" i="9" l="1"/>
  <c r="O151" i="9"/>
  <c r="O159" i="9" s="1"/>
  <c r="D21" i="7"/>
  <c r="P124" i="9"/>
  <c r="P130" i="9" s="1"/>
  <c r="E130" i="9"/>
  <c r="O135" i="9"/>
  <c r="E146" i="9"/>
  <c r="P164" i="9"/>
  <c r="P173" i="9" s="1"/>
  <c r="O173" i="9"/>
  <c r="P151" i="9"/>
  <c r="P159" i="9" s="1"/>
  <c r="P135" i="9" l="1"/>
  <c r="P146" i="9" s="1"/>
  <c r="O146" i="9"/>
  <c r="J40" i="1" l="1"/>
  <c r="I40" i="1"/>
  <c r="I300" i="3" l="1"/>
  <c r="H300" i="3"/>
  <c r="I257" i="3"/>
  <c r="E176" i="3"/>
  <c r="I296" i="3"/>
  <c r="I299" i="3" l="1"/>
  <c r="I297" i="3"/>
  <c r="I298" i="3"/>
  <c r="I176" i="3"/>
  <c r="H257" i="3"/>
  <c r="H176" i="3"/>
  <c r="E278" i="3"/>
  <c r="E295" i="3"/>
  <c r="E294" i="3" s="1"/>
  <c r="E293" i="3" s="1"/>
  <c r="E292" i="3" s="1"/>
  <c r="E291" i="3"/>
  <c r="E273" i="3"/>
  <c r="E270" i="3"/>
  <c r="E261" i="3"/>
  <c r="E259" i="3"/>
  <c r="E254" i="3" s="1"/>
  <c r="E243" i="3"/>
  <c r="E242" i="3" s="1"/>
  <c r="E241" i="3"/>
  <c r="E240" i="3"/>
  <c r="E238" i="3"/>
  <c r="E229" i="3"/>
  <c r="E225" i="3"/>
  <c r="E222" i="3"/>
  <c r="E218" i="3"/>
  <c r="E211" i="3"/>
  <c r="E210" i="3" s="1"/>
  <c r="H206" i="3"/>
  <c r="E203" i="3"/>
  <c r="E198" i="3"/>
  <c r="E195" i="3"/>
  <c r="E193" i="3"/>
  <c r="E188" i="3"/>
  <c r="E184" i="3"/>
  <c r="E181" i="3"/>
  <c r="E170" i="3"/>
  <c r="E169" i="3"/>
  <c r="E168" i="3"/>
  <c r="E165" i="3"/>
  <c r="E161" i="3"/>
  <c r="E160" i="3"/>
  <c r="E154" i="3"/>
  <c r="E152" i="3"/>
  <c r="E149" i="3"/>
  <c r="E144" i="3"/>
  <c r="E143" i="3"/>
  <c r="E141" i="3"/>
  <c r="E124" i="3"/>
  <c r="E122" i="3"/>
  <c r="H122" i="3" s="1"/>
  <c r="E121" i="3"/>
  <c r="E120" i="3"/>
  <c r="E114" i="3"/>
  <c r="E106" i="3"/>
  <c r="E98" i="3"/>
  <c r="E299" i="3"/>
  <c r="H82" i="3"/>
  <c r="H81" i="3"/>
  <c r="H80" i="3"/>
  <c r="H79" i="3"/>
  <c r="H78" i="3"/>
  <c r="H77" i="3"/>
  <c r="H76" i="3"/>
  <c r="H71" i="3"/>
  <c r="H66" i="3"/>
  <c r="H62" i="3"/>
  <c r="H61" i="3"/>
  <c r="H59" i="3"/>
  <c r="H58" i="3"/>
  <c r="H57" i="3"/>
  <c r="H56" i="3"/>
  <c r="H55" i="3"/>
  <c r="H51" i="3"/>
  <c r="H49" i="3"/>
  <c r="H46" i="3"/>
  <c r="H44" i="3"/>
  <c r="H40" i="3"/>
  <c r="H36" i="3"/>
  <c r="H32" i="3"/>
  <c r="H31" i="3"/>
  <c r="H29" i="3"/>
  <c r="H28" i="3"/>
  <c r="I82" i="3"/>
  <c r="I80" i="3"/>
  <c r="I79" i="3"/>
  <c r="I78" i="3"/>
  <c r="I76" i="3"/>
  <c r="I71" i="3"/>
  <c r="I66" i="3"/>
  <c r="I62" i="3"/>
  <c r="I61" i="3"/>
  <c r="I59" i="3"/>
  <c r="I58" i="3"/>
  <c r="I57" i="3"/>
  <c r="I56" i="3"/>
  <c r="I51" i="3"/>
  <c r="I49" i="3"/>
  <c r="I46" i="3"/>
  <c r="I36" i="3"/>
  <c r="I32" i="3"/>
  <c r="I31" i="3"/>
  <c r="I81" i="3"/>
  <c r="F50" i="3"/>
  <c r="G50" i="3"/>
  <c r="E50" i="3"/>
  <c r="I55" i="3"/>
  <c r="F43" i="3"/>
  <c r="F39" i="3"/>
  <c r="F38" i="3" s="1"/>
  <c r="F37" i="3" s="1"/>
  <c r="G75" i="3"/>
  <c r="G74" i="3" s="1"/>
  <c r="H41" i="1" s="1"/>
  <c r="F65" i="3"/>
  <c r="F64" i="3" s="1"/>
  <c r="F63" i="3" s="1"/>
  <c r="G65" i="3"/>
  <c r="G64" i="3" s="1"/>
  <c r="G63" i="3" s="1"/>
  <c r="F70" i="3"/>
  <c r="F69" i="3" s="1"/>
  <c r="F68" i="3" s="1"/>
  <c r="F67" i="3" s="1"/>
  <c r="G70" i="3"/>
  <c r="G69" i="3" s="1"/>
  <c r="G68" i="3" s="1"/>
  <c r="G67" i="3" s="1"/>
  <c r="E70" i="3"/>
  <c r="E69" i="3" s="1"/>
  <c r="E68" i="3" s="1"/>
  <c r="F30" i="3"/>
  <c r="G30" i="3"/>
  <c r="F35" i="3"/>
  <c r="F34" i="3" s="1"/>
  <c r="F33" i="3" s="1"/>
  <c r="G35" i="3"/>
  <c r="G34" i="3" s="1"/>
  <c r="G33" i="3" s="1"/>
  <c r="G39" i="3"/>
  <c r="G38" i="3" s="1"/>
  <c r="G37" i="3" s="1"/>
  <c r="G43" i="3"/>
  <c r="F45" i="3"/>
  <c r="G45" i="3"/>
  <c r="G54" i="3"/>
  <c r="F60" i="3"/>
  <c r="G60" i="3"/>
  <c r="G27" i="3"/>
  <c r="I28" i="3"/>
  <c r="I29" i="3"/>
  <c r="E39" i="3"/>
  <c r="E38" i="3" s="1"/>
  <c r="E35" i="3"/>
  <c r="E34" i="3" s="1"/>
  <c r="E33" i="3" s="1"/>
  <c r="E30" i="3"/>
  <c r="E27" i="3"/>
  <c r="E43" i="3"/>
  <c r="E45" i="3"/>
  <c r="E54" i="3"/>
  <c r="E60" i="3"/>
  <c r="E65" i="3"/>
  <c r="E64" i="3" s="1"/>
  <c r="E63" i="3" s="1"/>
  <c r="E75" i="3"/>
  <c r="E74" i="3" s="1"/>
  <c r="E73" i="3" l="1"/>
  <c r="F41" i="1"/>
  <c r="G73" i="3"/>
  <c r="G72" i="3" s="1"/>
  <c r="E204" i="3"/>
  <c r="E173" i="3"/>
  <c r="E267" i="9"/>
  <c r="E268" i="9" s="1"/>
  <c r="E145" i="3"/>
  <c r="E248" i="9"/>
  <c r="H147" i="3"/>
  <c r="E252" i="9"/>
  <c r="E260" i="9"/>
  <c r="E256" i="9"/>
  <c r="H261" i="3"/>
  <c r="I261" i="3"/>
  <c r="I259" i="9"/>
  <c r="E221" i="3"/>
  <c r="E236" i="3"/>
  <c r="H97" i="3"/>
  <c r="I97" i="3"/>
  <c r="I118" i="3"/>
  <c r="H118" i="3"/>
  <c r="I160" i="3"/>
  <c r="H160" i="3"/>
  <c r="I178" i="3"/>
  <c r="H178" i="3"/>
  <c r="H198" i="3"/>
  <c r="I198" i="3"/>
  <c r="I223" i="3"/>
  <c r="H223" i="3"/>
  <c r="H241" i="3"/>
  <c r="I241" i="3"/>
  <c r="I278" i="3"/>
  <c r="H278" i="3"/>
  <c r="H99" i="3"/>
  <c r="I99" i="3"/>
  <c r="H141" i="3"/>
  <c r="I141" i="3"/>
  <c r="I161" i="3"/>
  <c r="H161" i="3"/>
  <c r="H199" i="3"/>
  <c r="I199" i="3"/>
  <c r="H225" i="3"/>
  <c r="I225" i="3"/>
  <c r="I245" i="3"/>
  <c r="H245" i="3"/>
  <c r="I279" i="3"/>
  <c r="I120" i="3"/>
  <c r="H120" i="3"/>
  <c r="H142" i="3"/>
  <c r="I142" i="3"/>
  <c r="I162" i="3"/>
  <c r="H162" i="3"/>
  <c r="H181" i="3"/>
  <c r="I181" i="3"/>
  <c r="H227" i="3"/>
  <c r="I227" i="3"/>
  <c r="I250" i="3"/>
  <c r="I285" i="3"/>
  <c r="H285" i="3"/>
  <c r="I103" i="3"/>
  <c r="H103" i="3"/>
  <c r="H121" i="3"/>
  <c r="I121" i="3"/>
  <c r="H143" i="3"/>
  <c r="I143" i="3"/>
  <c r="I164" i="3"/>
  <c r="H164" i="3"/>
  <c r="H182" i="3"/>
  <c r="I182" i="3"/>
  <c r="I203" i="3"/>
  <c r="H203" i="3"/>
  <c r="I256" i="3"/>
  <c r="H256" i="3"/>
  <c r="I286" i="3"/>
  <c r="H286" i="3"/>
  <c r="I104" i="3"/>
  <c r="H104" i="3"/>
  <c r="I122" i="3"/>
  <c r="I144" i="3"/>
  <c r="H144" i="3"/>
  <c r="I165" i="3"/>
  <c r="H165" i="3"/>
  <c r="H183" i="3"/>
  <c r="I183" i="3"/>
  <c r="H229" i="3"/>
  <c r="I229" i="3"/>
  <c r="I259" i="3"/>
  <c r="H259" i="3"/>
  <c r="H291" i="3"/>
  <c r="I291" i="3"/>
  <c r="I105" i="3"/>
  <c r="H105" i="3"/>
  <c r="H124" i="3"/>
  <c r="I124" i="3"/>
  <c r="I148" i="3"/>
  <c r="H148" i="3"/>
  <c r="I166" i="3"/>
  <c r="H166" i="3"/>
  <c r="H184" i="3"/>
  <c r="I184" i="3"/>
  <c r="I206" i="3"/>
  <c r="I230" i="3"/>
  <c r="H230" i="3"/>
  <c r="I295" i="3"/>
  <c r="H295" i="3"/>
  <c r="I106" i="3"/>
  <c r="H106" i="3"/>
  <c r="H126" i="3"/>
  <c r="I126" i="3"/>
  <c r="I149" i="3"/>
  <c r="H149" i="3"/>
  <c r="H177" i="3"/>
  <c r="I177" i="3"/>
  <c r="I186" i="3"/>
  <c r="H186" i="3"/>
  <c r="H211" i="3"/>
  <c r="I211" i="3"/>
  <c r="I231" i="3"/>
  <c r="H231" i="3"/>
  <c r="I127" i="3"/>
  <c r="H127" i="3"/>
  <c r="I150" i="3"/>
  <c r="H150" i="3"/>
  <c r="H168" i="3"/>
  <c r="I168" i="3"/>
  <c r="H213" i="3"/>
  <c r="I213" i="3"/>
  <c r="I232" i="3"/>
  <c r="H232" i="3"/>
  <c r="I269" i="3"/>
  <c r="H269" i="3"/>
  <c r="H110" i="3"/>
  <c r="I110" i="3"/>
  <c r="I128" i="3"/>
  <c r="H128" i="3"/>
  <c r="I151" i="3"/>
  <c r="H151" i="3"/>
  <c r="H169" i="3"/>
  <c r="I169" i="3"/>
  <c r="I192" i="3"/>
  <c r="H192" i="3"/>
  <c r="I217" i="3"/>
  <c r="H217" i="3"/>
  <c r="I233" i="3"/>
  <c r="H233" i="3"/>
  <c r="H271" i="3"/>
  <c r="I271" i="3"/>
  <c r="I93" i="3"/>
  <c r="H93" i="3"/>
  <c r="H111" i="3"/>
  <c r="I111" i="3"/>
  <c r="I129" i="3"/>
  <c r="H129" i="3"/>
  <c r="H152" i="3"/>
  <c r="I152" i="3"/>
  <c r="H171" i="3"/>
  <c r="I171" i="3"/>
  <c r="I193" i="3"/>
  <c r="H193" i="3"/>
  <c r="I218" i="3"/>
  <c r="H218" i="3"/>
  <c r="H237" i="3"/>
  <c r="I237" i="3"/>
  <c r="H273" i="3"/>
  <c r="I273" i="3"/>
  <c r="I94" i="3"/>
  <c r="H94" i="3"/>
  <c r="H112" i="3"/>
  <c r="I112" i="3"/>
  <c r="I131" i="3"/>
  <c r="H131" i="3"/>
  <c r="H195" i="3"/>
  <c r="I195" i="3"/>
  <c r="I220" i="3"/>
  <c r="H220" i="3"/>
  <c r="H238" i="3"/>
  <c r="I238" i="3"/>
  <c r="H274" i="3"/>
  <c r="I274" i="3"/>
  <c r="I95" i="3"/>
  <c r="H95" i="3"/>
  <c r="I114" i="3"/>
  <c r="H114" i="3"/>
  <c r="H139" i="3"/>
  <c r="I139" i="3"/>
  <c r="I222" i="3"/>
  <c r="H222" i="3"/>
  <c r="H240" i="3"/>
  <c r="I240" i="3"/>
  <c r="I147" i="3"/>
  <c r="E298" i="3"/>
  <c r="H299" i="3"/>
  <c r="E290" i="3"/>
  <c r="E289" i="3" s="1"/>
  <c r="E194" i="3"/>
  <c r="E216" i="3"/>
  <c r="E191" i="3"/>
  <c r="E200" i="3"/>
  <c r="E239" i="3"/>
  <c r="E226" i="3"/>
  <c r="E130" i="3"/>
  <c r="E179" i="3"/>
  <c r="E158" i="3"/>
  <c r="E138" i="3"/>
  <c r="E117" i="3"/>
  <c r="E113" i="3"/>
  <c r="E96" i="3"/>
  <c r="E101" i="3"/>
  <c r="E100" i="3" s="1"/>
  <c r="E108" i="3"/>
  <c r="E91" i="3"/>
  <c r="I30" i="3"/>
  <c r="I48" i="3"/>
  <c r="H50" i="3"/>
  <c r="I43" i="3"/>
  <c r="I33" i="3"/>
  <c r="I54" i="3"/>
  <c r="F75" i="3"/>
  <c r="F74" i="3" s="1"/>
  <c r="H45" i="3"/>
  <c r="I65" i="3"/>
  <c r="I69" i="3"/>
  <c r="F47" i="3"/>
  <c r="H60" i="3"/>
  <c r="I45" i="3"/>
  <c r="I37" i="3"/>
  <c r="H33" i="3"/>
  <c r="I60" i="3"/>
  <c r="I67" i="3"/>
  <c r="I50" i="3"/>
  <c r="H43" i="3"/>
  <c r="H48" i="3"/>
  <c r="I77" i="3"/>
  <c r="I63" i="3"/>
  <c r="G47" i="3"/>
  <c r="H38" i="3"/>
  <c r="E37" i="3"/>
  <c r="H37" i="3" s="1"/>
  <c r="E47" i="3"/>
  <c r="I44" i="3"/>
  <c r="I68" i="3"/>
  <c r="H34" i="3"/>
  <c r="H70" i="3"/>
  <c r="H35" i="3"/>
  <c r="I34" i="3"/>
  <c r="I70" i="3"/>
  <c r="I35" i="3"/>
  <c r="H73" i="3"/>
  <c r="H27" i="3"/>
  <c r="H39" i="3"/>
  <c r="H63" i="3"/>
  <c r="H75" i="3"/>
  <c r="I38" i="3"/>
  <c r="H64" i="3"/>
  <c r="H74" i="3"/>
  <c r="I39" i="3"/>
  <c r="H65" i="3"/>
  <c r="I40" i="3"/>
  <c r="I64" i="3"/>
  <c r="H30" i="3"/>
  <c r="H54" i="3"/>
  <c r="E42" i="3"/>
  <c r="H68" i="3"/>
  <c r="H69" i="3"/>
  <c r="F42" i="3"/>
  <c r="E53" i="3"/>
  <c r="E52" i="3" s="1"/>
  <c r="F27" i="3"/>
  <c r="F26" i="3" s="1"/>
  <c r="F25" i="3" s="1"/>
  <c r="E26" i="3"/>
  <c r="E25" i="3" s="1"/>
  <c r="G42" i="3"/>
  <c r="G53" i="3"/>
  <c r="G26" i="3"/>
  <c r="G274" i="9" l="1"/>
  <c r="G277" i="9" s="1"/>
  <c r="F73" i="3"/>
  <c r="F72" i="3" s="1"/>
  <c r="F274" i="9" s="1"/>
  <c r="E41" i="3"/>
  <c r="E24" i="3" s="1"/>
  <c r="F23" i="1" s="1"/>
  <c r="E272" i="3"/>
  <c r="E253" i="3" s="1"/>
  <c r="H279" i="3"/>
  <c r="E235" i="3"/>
  <c r="E234" i="3" s="1"/>
  <c r="E271" i="9"/>
  <c r="H267" i="9"/>
  <c r="I267" i="9"/>
  <c r="I251" i="9"/>
  <c r="H251" i="9"/>
  <c r="I263" i="9"/>
  <c r="H263" i="9"/>
  <c r="H259" i="9"/>
  <c r="I255" i="9"/>
  <c r="H255" i="9"/>
  <c r="E209" i="3"/>
  <c r="I145" i="3"/>
  <c r="H145" i="3"/>
  <c r="I191" i="3"/>
  <c r="H191" i="3"/>
  <c r="I96" i="3"/>
  <c r="H96" i="3"/>
  <c r="I130" i="3"/>
  <c r="H130" i="3"/>
  <c r="I244" i="3"/>
  <c r="H244" i="3"/>
  <c r="H290" i="3"/>
  <c r="I290" i="3"/>
  <c r="I221" i="3"/>
  <c r="H221" i="3"/>
  <c r="H239" i="3"/>
  <c r="I239" i="3"/>
  <c r="H270" i="3"/>
  <c r="I270" i="3"/>
  <c r="H170" i="3"/>
  <c r="I170" i="3"/>
  <c r="I224" i="3"/>
  <c r="H224" i="3"/>
  <c r="H125" i="3"/>
  <c r="I125" i="3"/>
  <c r="H113" i="3"/>
  <c r="I113" i="3"/>
  <c r="I249" i="3"/>
  <c r="H210" i="3"/>
  <c r="I210" i="3"/>
  <c r="H254" i="3"/>
  <c r="H212" i="3"/>
  <c r="I212" i="3"/>
  <c r="I272" i="3"/>
  <c r="I265" i="3"/>
  <c r="H265" i="3"/>
  <c r="I236" i="3"/>
  <c r="H236" i="3"/>
  <c r="I185" i="3"/>
  <c r="H185" i="3"/>
  <c r="I294" i="3"/>
  <c r="H294" i="3"/>
  <c r="H98" i="3"/>
  <c r="I98" i="3"/>
  <c r="H216" i="3"/>
  <c r="I216" i="3"/>
  <c r="E297" i="3"/>
  <c r="H298" i="3"/>
  <c r="E172" i="3"/>
  <c r="E107" i="3"/>
  <c r="E90" i="3"/>
  <c r="I74" i="3"/>
  <c r="I75" i="3"/>
  <c r="I73" i="3"/>
  <c r="F53" i="3"/>
  <c r="F52" i="3" s="1"/>
  <c r="I47" i="3"/>
  <c r="F41" i="3"/>
  <c r="H47" i="3"/>
  <c r="G25" i="3"/>
  <c r="H26" i="3"/>
  <c r="I26" i="3"/>
  <c r="I42" i="3"/>
  <c r="H42" i="3"/>
  <c r="G41" i="3"/>
  <c r="G52" i="3"/>
  <c r="H53" i="3"/>
  <c r="I27" i="3"/>
  <c r="I274" i="9" l="1"/>
  <c r="I72" i="3"/>
  <c r="H272" i="3"/>
  <c r="F24" i="3"/>
  <c r="F277" i="9"/>
  <c r="H289" i="3"/>
  <c r="I289" i="3"/>
  <c r="I253" i="3"/>
  <c r="I235" i="3"/>
  <c r="H235" i="3"/>
  <c r="I248" i="3"/>
  <c r="H293" i="3"/>
  <c r="I293" i="3"/>
  <c r="I243" i="3"/>
  <c r="H243" i="3"/>
  <c r="E296" i="3"/>
  <c r="H296" i="3" s="1"/>
  <c r="H297" i="3"/>
  <c r="E89" i="3"/>
  <c r="I53" i="3"/>
  <c r="G24" i="3"/>
  <c r="I25" i="3"/>
  <c r="H25" i="3"/>
  <c r="I52" i="3"/>
  <c r="H52" i="3"/>
  <c r="I41" i="3"/>
  <c r="H41" i="3"/>
  <c r="H253" i="3" l="1"/>
  <c r="I247" i="3"/>
  <c r="I234" i="3"/>
  <c r="H234" i="3"/>
  <c r="I242" i="3"/>
  <c r="H242" i="3"/>
  <c r="H292" i="3"/>
  <c r="I292" i="3"/>
  <c r="E178" i="7"/>
  <c r="C178" i="7"/>
  <c r="I24" i="6" l="1"/>
  <c r="I23" i="6"/>
  <c r="H24" i="6"/>
  <c r="H23" i="6"/>
  <c r="E360" i="7"/>
  <c r="E245" i="7"/>
  <c r="C245" i="7"/>
  <c r="C244" i="7" s="1"/>
  <c r="E93" i="7"/>
  <c r="E249" i="3" l="1"/>
  <c r="H250" i="3"/>
  <c r="I189" i="3"/>
  <c r="H189" i="3"/>
  <c r="I202" i="3"/>
  <c r="H202" i="3"/>
  <c r="H180" i="3"/>
  <c r="I180" i="3"/>
  <c r="H140" i="3"/>
  <c r="I140" i="3"/>
  <c r="H228" i="3"/>
  <c r="I228" i="3"/>
  <c r="H156" i="3"/>
  <c r="I156" i="3"/>
  <c r="H196" i="3"/>
  <c r="I196" i="3"/>
  <c r="I205" i="3"/>
  <c r="H205" i="3"/>
  <c r="H159" i="3"/>
  <c r="I159" i="3"/>
  <c r="H119" i="3"/>
  <c r="I119" i="3"/>
  <c r="I175" i="3"/>
  <c r="H175" i="3"/>
  <c r="E244" i="7"/>
  <c r="E418" i="7"/>
  <c r="G109" i="3" s="1"/>
  <c r="E416" i="7"/>
  <c r="G102" i="3" s="1"/>
  <c r="E414" i="7"/>
  <c r="G92" i="3" s="1"/>
  <c r="E408" i="7"/>
  <c r="E405" i="7"/>
  <c r="E403" i="7"/>
  <c r="E401" i="7"/>
  <c r="E395" i="7"/>
  <c r="E390" i="7"/>
  <c r="E380" i="7"/>
  <c r="E377" i="7"/>
  <c r="E372" i="7"/>
  <c r="E363" i="7"/>
  <c r="E358" i="7"/>
  <c r="E356" i="7"/>
  <c r="E344" i="7"/>
  <c r="E341" i="7"/>
  <c r="E339" i="7"/>
  <c r="E337" i="7"/>
  <c r="E331" i="7"/>
  <c r="E327" i="7"/>
  <c r="E309" i="7"/>
  <c r="E307" i="7"/>
  <c r="E303" i="7"/>
  <c r="E301" i="7"/>
  <c r="E298" i="7"/>
  <c r="E293" i="7"/>
  <c r="E288" i="7"/>
  <c r="E277" i="7"/>
  <c r="E272" i="7"/>
  <c r="E266" i="7"/>
  <c r="E264" i="7"/>
  <c r="E262" i="7"/>
  <c r="E257" i="7"/>
  <c r="E255" i="7"/>
  <c r="E242" i="7"/>
  <c r="E239" i="7"/>
  <c r="E214" i="7"/>
  <c r="E212" i="7"/>
  <c r="E208" i="7"/>
  <c r="E196" i="7"/>
  <c r="E192" i="7" s="1"/>
  <c r="E191" i="7" s="1"/>
  <c r="E190" i="7" s="1"/>
  <c r="E188" i="7"/>
  <c r="E182" i="7"/>
  <c r="E167" i="7"/>
  <c r="E163" i="7"/>
  <c r="E161" i="7"/>
  <c r="E155" i="7"/>
  <c r="E154" i="7" s="1"/>
  <c r="E148" i="7"/>
  <c r="E139" i="7"/>
  <c r="E133" i="7"/>
  <c r="E124" i="7"/>
  <c r="E121" i="7"/>
  <c r="E118" i="7"/>
  <c r="E97" i="7"/>
  <c r="E88" i="7"/>
  <c r="E83" i="7"/>
  <c r="E78" i="7"/>
  <c r="E73" i="7"/>
  <c r="E68" i="7"/>
  <c r="E61" i="7"/>
  <c r="E57" i="7"/>
  <c r="E52" i="7"/>
  <c r="E46" i="7"/>
  <c r="E42" i="7"/>
  <c r="E40" i="7"/>
  <c r="E38" i="7"/>
  <c r="E36" i="7"/>
  <c r="E26" i="7"/>
  <c r="C196" i="7"/>
  <c r="C192" i="7" s="1"/>
  <c r="C78" i="7"/>
  <c r="C77" i="7" s="1"/>
  <c r="C76" i="7" s="1"/>
  <c r="C75" i="7" s="1"/>
  <c r="C408" i="7"/>
  <c r="C407" i="7" s="1"/>
  <c r="C421" i="7"/>
  <c r="C420" i="7" s="1"/>
  <c r="C418" i="7"/>
  <c r="C416" i="7"/>
  <c r="C414" i="7"/>
  <c r="C405" i="7"/>
  <c r="C403" i="7"/>
  <c r="C401" i="7"/>
  <c r="C395" i="7"/>
  <c r="C394" i="7" s="1"/>
  <c r="C380" i="7"/>
  <c r="C390" i="7"/>
  <c r="C389" i="7" s="1"/>
  <c r="C377" i="7"/>
  <c r="C376" i="7" s="1"/>
  <c r="C372" i="7"/>
  <c r="C363" i="7"/>
  <c r="C362" i="7" s="1"/>
  <c r="C360" i="7"/>
  <c r="C358" i="7"/>
  <c r="C356" i="7"/>
  <c r="C348" i="7"/>
  <c r="C344" i="7"/>
  <c r="C343" i="7" s="1"/>
  <c r="C341" i="7"/>
  <c r="C339" i="7"/>
  <c r="C337" i="7"/>
  <c r="C327" i="7"/>
  <c r="C326" i="7" s="1"/>
  <c r="C331" i="7"/>
  <c r="C330" i="7" s="1"/>
  <c r="C321" i="7"/>
  <c r="C301" i="7"/>
  <c r="C309" i="7"/>
  <c r="C307" i="7"/>
  <c r="C303" i="7"/>
  <c r="C298" i="7"/>
  <c r="C297" i="7" s="1"/>
  <c r="C266" i="7"/>
  <c r="C288" i="7"/>
  <c r="C293" i="7"/>
  <c r="C277" i="7"/>
  <c r="C272" i="7"/>
  <c r="C268" i="7" s="1"/>
  <c r="C264" i="7"/>
  <c r="C208" i="7"/>
  <c r="C212" i="7"/>
  <c r="C214" i="7"/>
  <c r="E163" i="3"/>
  <c r="E137" i="3" s="1"/>
  <c r="C239" i="7"/>
  <c r="C238" i="7" s="1"/>
  <c r="C242" i="7"/>
  <c r="C241" i="7" s="1"/>
  <c r="C255" i="7"/>
  <c r="C257" i="7"/>
  <c r="C161" i="7"/>
  <c r="C163" i="7"/>
  <c r="C182" i="7"/>
  <c r="C188" i="7"/>
  <c r="C97" i="7"/>
  <c r="C96" i="7" s="1"/>
  <c r="C133" i="7"/>
  <c r="C139" i="7"/>
  <c r="C148" i="7"/>
  <c r="C155" i="7"/>
  <c r="C154" i="7" s="1"/>
  <c r="C118" i="7"/>
  <c r="C121" i="7"/>
  <c r="C124" i="7"/>
  <c r="C88" i="7"/>
  <c r="C93" i="7"/>
  <c r="C83" i="7"/>
  <c r="C82" i="7" s="1"/>
  <c r="C73" i="7"/>
  <c r="C72" i="7" s="1"/>
  <c r="C57" i="7"/>
  <c r="C61" i="7"/>
  <c r="C68" i="7"/>
  <c r="C67" i="7" s="1"/>
  <c r="C66" i="7" s="1"/>
  <c r="C52" i="7"/>
  <c r="C51" i="7" s="1"/>
  <c r="C36" i="7"/>
  <c r="C38" i="7"/>
  <c r="C40" i="7"/>
  <c r="C42" i="7"/>
  <c r="C46" i="7"/>
  <c r="C45" i="7" s="1"/>
  <c r="C44" i="7" s="1"/>
  <c r="C26" i="7"/>
  <c r="C25" i="7" s="1"/>
  <c r="E268" i="7" l="1"/>
  <c r="G91" i="3"/>
  <c r="I92" i="3"/>
  <c r="H92" i="3"/>
  <c r="G101" i="3"/>
  <c r="I102" i="3"/>
  <c r="H102" i="3"/>
  <c r="G108" i="3"/>
  <c r="H109" i="3"/>
  <c r="I109" i="3"/>
  <c r="I167" i="3"/>
  <c r="H167" i="3"/>
  <c r="G163" i="3"/>
  <c r="E248" i="3"/>
  <c r="H249" i="3"/>
  <c r="E181" i="7"/>
  <c r="E180" i="7" s="1"/>
  <c r="C181" i="7"/>
  <c r="H247" i="9"/>
  <c r="E51" i="7"/>
  <c r="C413" i="7"/>
  <c r="C412" i="7" s="1"/>
  <c r="E45" i="7"/>
  <c r="E44" i="7" s="1"/>
  <c r="E56" i="7"/>
  <c r="E321" i="7"/>
  <c r="E320" i="7" s="1"/>
  <c r="E420" i="7"/>
  <c r="I247" i="9"/>
  <c r="E67" i="7"/>
  <c r="E66" i="7" s="1"/>
  <c r="E326" i="7"/>
  <c r="E376" i="7"/>
  <c r="G244" i="7"/>
  <c r="F244" i="7"/>
  <c r="H271" i="9"/>
  <c r="E330" i="7"/>
  <c r="E329" i="7" s="1"/>
  <c r="E77" i="7"/>
  <c r="E76" i="7" s="1"/>
  <c r="E389" i="7"/>
  <c r="E379" i="7" s="1"/>
  <c r="E25" i="7"/>
  <c r="E82" i="7"/>
  <c r="E394" i="7"/>
  <c r="C56" i="7"/>
  <c r="E87" i="7"/>
  <c r="E238" i="7"/>
  <c r="E96" i="7"/>
  <c r="E241" i="7"/>
  <c r="E297" i="7"/>
  <c r="E343" i="7"/>
  <c r="E362" i="7"/>
  <c r="E72" i="7"/>
  <c r="E71" i="7" s="1"/>
  <c r="E348" i="7"/>
  <c r="E407" i="7"/>
  <c r="G408" i="7"/>
  <c r="F408" i="7"/>
  <c r="C191" i="7"/>
  <c r="C190" i="7" s="1"/>
  <c r="H204" i="3"/>
  <c r="I204" i="3"/>
  <c r="I138" i="3"/>
  <c r="H138" i="3"/>
  <c r="H173" i="3"/>
  <c r="I173" i="3"/>
  <c r="H194" i="3"/>
  <c r="I194" i="3"/>
  <c r="I179" i="3"/>
  <c r="H179" i="3"/>
  <c r="E117" i="7"/>
  <c r="E248" i="7"/>
  <c r="I117" i="3"/>
  <c r="H117" i="3"/>
  <c r="I200" i="3"/>
  <c r="H200" i="3"/>
  <c r="I154" i="3"/>
  <c r="H154" i="3"/>
  <c r="I158" i="3"/>
  <c r="H158" i="3"/>
  <c r="H226" i="3"/>
  <c r="I226" i="3"/>
  <c r="I188" i="3"/>
  <c r="H188" i="3"/>
  <c r="E217" i="7"/>
  <c r="E160" i="7"/>
  <c r="E413" i="7"/>
  <c r="E368" i="7"/>
  <c r="E400" i="7"/>
  <c r="E355" i="7"/>
  <c r="E336" i="7"/>
  <c r="E300" i="7"/>
  <c r="E287" i="7"/>
  <c r="E261" i="7"/>
  <c r="E207" i="7"/>
  <c r="E35" i="7"/>
  <c r="E31" i="7" s="1"/>
  <c r="E128" i="7"/>
  <c r="C400" i="7"/>
  <c r="C379" i="7"/>
  <c r="C368" i="7"/>
  <c r="C367" i="7" s="1"/>
  <c r="C366" i="7" s="1"/>
  <c r="C355" i="7"/>
  <c r="C336" i="7"/>
  <c r="C261" i="7"/>
  <c r="C287" i="7"/>
  <c r="C300" i="7"/>
  <c r="C207" i="7"/>
  <c r="C248" i="7"/>
  <c r="C160" i="7"/>
  <c r="C128" i="7"/>
  <c r="C117" i="7"/>
  <c r="C87" i="7"/>
  <c r="C35" i="7"/>
  <c r="G107" i="3" l="1"/>
  <c r="H108" i="3"/>
  <c r="I108" i="3"/>
  <c r="G100" i="3"/>
  <c r="H101" i="3"/>
  <c r="I101" i="3"/>
  <c r="G90" i="3"/>
  <c r="I91" i="3"/>
  <c r="H91" i="3"/>
  <c r="G137" i="3"/>
  <c r="G115" i="3" s="1"/>
  <c r="I163" i="3"/>
  <c r="H163" i="3"/>
  <c r="E247" i="3"/>
  <c r="H247" i="3" s="1"/>
  <c r="H248" i="3"/>
  <c r="I271" i="9"/>
  <c r="I277" i="9"/>
  <c r="E127" i="7"/>
  <c r="F128" i="7"/>
  <c r="G128" i="7"/>
  <c r="G181" i="7"/>
  <c r="F181" i="7"/>
  <c r="F44" i="7"/>
  <c r="G44" i="7"/>
  <c r="E24" i="7"/>
  <c r="G24" i="7" s="1"/>
  <c r="F25" i="7"/>
  <c r="G330" i="7"/>
  <c r="F330" i="7"/>
  <c r="E347" i="7"/>
  <c r="G348" i="7"/>
  <c r="F348" i="7"/>
  <c r="G297" i="7"/>
  <c r="F297" i="7"/>
  <c r="E86" i="7"/>
  <c r="F87" i="7"/>
  <c r="G87" i="7"/>
  <c r="G321" i="7"/>
  <c r="F321" i="7"/>
  <c r="F56" i="7"/>
  <c r="G56" i="7"/>
  <c r="G192" i="7"/>
  <c r="F192" i="7"/>
  <c r="F160" i="7"/>
  <c r="G160" i="7"/>
  <c r="F72" i="7"/>
  <c r="G72" i="7"/>
  <c r="E375" i="7"/>
  <c r="G375" i="7" s="1"/>
  <c r="G376" i="7"/>
  <c r="F376" i="7"/>
  <c r="F67" i="7"/>
  <c r="G67" i="7"/>
  <c r="E55" i="7"/>
  <c r="F77" i="7"/>
  <c r="G77" i="7"/>
  <c r="F66" i="7"/>
  <c r="G66" i="7"/>
  <c r="G241" i="7"/>
  <c r="F241" i="7"/>
  <c r="G389" i="7"/>
  <c r="F389" i="7"/>
  <c r="E312" i="7"/>
  <c r="G313" i="7"/>
  <c r="F313" i="7"/>
  <c r="G362" i="7"/>
  <c r="F362" i="7"/>
  <c r="E325" i="7"/>
  <c r="G326" i="7"/>
  <c r="F326" i="7"/>
  <c r="E286" i="7"/>
  <c r="G287" i="7"/>
  <c r="F287" i="7"/>
  <c r="F154" i="7"/>
  <c r="G154" i="7"/>
  <c r="F45" i="7"/>
  <c r="G45" i="7"/>
  <c r="E412" i="7"/>
  <c r="G413" i="7"/>
  <c r="F413" i="7"/>
  <c r="G217" i="7"/>
  <c r="G261" i="7"/>
  <c r="F261" i="7"/>
  <c r="G329" i="7"/>
  <c r="G207" i="7"/>
  <c r="F207" i="7"/>
  <c r="E247" i="7"/>
  <c r="G248" i="7"/>
  <c r="F248" i="7"/>
  <c r="G407" i="7"/>
  <c r="F407" i="7"/>
  <c r="G238" i="7"/>
  <c r="F238" i="7"/>
  <c r="E81" i="7"/>
  <c r="F82" i="7"/>
  <c r="G82" i="7"/>
  <c r="G380" i="7"/>
  <c r="F380" i="7"/>
  <c r="G420" i="7"/>
  <c r="F420" i="7"/>
  <c r="E367" i="7"/>
  <c r="E366" i="7" s="1"/>
  <c r="G368" i="7"/>
  <c r="F368" i="7"/>
  <c r="E116" i="7"/>
  <c r="E115" i="7" s="1"/>
  <c r="F117" i="7"/>
  <c r="G117" i="7"/>
  <c r="E95" i="7"/>
  <c r="F96" i="7"/>
  <c r="G96" i="7"/>
  <c r="E393" i="7"/>
  <c r="G394" i="7"/>
  <c r="F394" i="7"/>
  <c r="E30" i="7"/>
  <c r="F35" i="7"/>
  <c r="F31" i="7" s="1"/>
  <c r="G35" i="7"/>
  <c r="G31" i="7" s="1"/>
  <c r="G300" i="7"/>
  <c r="F300" i="7"/>
  <c r="E335" i="7"/>
  <c r="G336" i="7"/>
  <c r="F336" i="7"/>
  <c r="E354" i="7"/>
  <c r="G355" i="7"/>
  <c r="F355" i="7"/>
  <c r="E399" i="7"/>
  <c r="G400" i="7"/>
  <c r="F400" i="7"/>
  <c r="G268" i="7"/>
  <c r="F268" i="7"/>
  <c r="G343" i="7"/>
  <c r="F343" i="7"/>
  <c r="E50" i="7"/>
  <c r="F51" i="7"/>
  <c r="G51" i="7"/>
  <c r="G71" i="7"/>
  <c r="G320" i="7"/>
  <c r="G76" i="7"/>
  <c r="F76" i="7"/>
  <c r="E319" i="7"/>
  <c r="G281" i="3" s="1"/>
  <c r="E206" i="7"/>
  <c r="E75" i="7"/>
  <c r="E70" i="7"/>
  <c r="C399" i="7"/>
  <c r="C354" i="7"/>
  <c r="C335" i="7"/>
  <c r="C296" i="7"/>
  <c r="C247" i="7"/>
  <c r="C180" i="7"/>
  <c r="C127" i="7"/>
  <c r="I172" i="3"/>
  <c r="H172" i="3"/>
  <c r="E260" i="7"/>
  <c r="I116" i="3"/>
  <c r="I209" i="3"/>
  <c r="H209" i="3"/>
  <c r="E296" i="7"/>
  <c r="G25" i="7"/>
  <c r="C260" i="7"/>
  <c r="G89" i="3" l="1"/>
  <c r="G88" i="3" s="1"/>
  <c r="H90" i="3"/>
  <c r="I90" i="3"/>
  <c r="H100" i="3"/>
  <c r="I100" i="3"/>
  <c r="I107" i="3"/>
  <c r="H107" i="3"/>
  <c r="I137" i="3"/>
  <c r="H137" i="3"/>
  <c r="G280" i="3"/>
  <c r="G252" i="3" s="1"/>
  <c r="I281" i="3"/>
  <c r="G100" i="7"/>
  <c r="G367" i="7"/>
  <c r="F367" i="7"/>
  <c r="G116" i="7"/>
  <c r="G312" i="7"/>
  <c r="E334" i="7"/>
  <c r="G335" i="7"/>
  <c r="F335" i="7"/>
  <c r="G80" i="7"/>
  <c r="G81" i="7"/>
  <c r="E23" i="7"/>
  <c r="E22" i="7" s="1"/>
  <c r="G22" i="7" s="1"/>
  <c r="G286" i="7"/>
  <c r="G86" i="7"/>
  <c r="E85" i="7"/>
  <c r="G95" i="7"/>
  <c r="E259" i="7"/>
  <c r="G260" i="7"/>
  <c r="F260" i="7"/>
  <c r="E49" i="7"/>
  <c r="G49" i="7" s="1"/>
  <c r="G50" i="7"/>
  <c r="G296" i="7"/>
  <c r="F296" i="7"/>
  <c r="E177" i="7"/>
  <c r="G180" i="7"/>
  <c r="F180" i="7"/>
  <c r="E398" i="7"/>
  <c r="G399" i="7"/>
  <c r="F399" i="7"/>
  <c r="G325" i="7"/>
  <c r="E324" i="7"/>
  <c r="E353" i="7"/>
  <c r="G354" i="7"/>
  <c r="F354" i="7"/>
  <c r="G247" i="7"/>
  <c r="F247" i="7"/>
  <c r="G393" i="7"/>
  <c r="E392" i="7"/>
  <c r="G392" i="7" s="1"/>
  <c r="E411" i="7"/>
  <c r="G412" i="7"/>
  <c r="F412" i="7"/>
  <c r="G55" i="7"/>
  <c r="E54" i="7"/>
  <c r="G54" i="7" s="1"/>
  <c r="G191" i="7"/>
  <c r="F191" i="7"/>
  <c r="E346" i="7"/>
  <c r="G346" i="7" s="1"/>
  <c r="G347" i="7"/>
  <c r="E126" i="7"/>
  <c r="F127" i="7"/>
  <c r="G127" i="7"/>
  <c r="G75" i="7"/>
  <c r="F75" i="7"/>
  <c r="G366" i="7"/>
  <c r="F366" i="7"/>
  <c r="E29" i="7"/>
  <c r="G30" i="7"/>
  <c r="G70" i="7"/>
  <c r="G319" i="7"/>
  <c r="E205" i="7"/>
  <c r="G206" i="7"/>
  <c r="G115" i="7"/>
  <c r="C177" i="7"/>
  <c r="C159" i="7" s="1"/>
  <c r="C158" i="7" s="1"/>
  <c r="I115" i="3"/>
  <c r="E295" i="7"/>
  <c r="I89" i="3" l="1"/>
  <c r="H89" i="3"/>
  <c r="I280" i="3"/>
  <c r="G23" i="7"/>
  <c r="G177" i="7"/>
  <c r="F177" i="7"/>
  <c r="E159" i="7"/>
  <c r="G353" i="7"/>
  <c r="G411" i="7"/>
  <c r="G259" i="7"/>
  <c r="F190" i="7"/>
  <c r="G190" i="7"/>
  <c r="G126" i="7"/>
  <c r="E397" i="7"/>
  <c r="G398" i="7"/>
  <c r="G334" i="7"/>
  <c r="E333" i="7"/>
  <c r="G333" i="7" s="1"/>
  <c r="G324" i="7"/>
  <c r="E48" i="7"/>
  <c r="G85" i="7"/>
  <c r="G295" i="7"/>
  <c r="G205" i="7"/>
  <c r="G29" i="7"/>
  <c r="E72" i="3"/>
  <c r="E274" i="9" s="1"/>
  <c r="E277" i="9" s="1"/>
  <c r="C24" i="7"/>
  <c r="G24" i="1"/>
  <c r="E67" i="3"/>
  <c r="G48" i="7" l="1"/>
  <c r="G251" i="3"/>
  <c r="K269" i="3" s="1"/>
  <c r="I252" i="3"/>
  <c r="H72" i="3"/>
  <c r="G397" i="7"/>
  <c r="E158" i="7"/>
  <c r="F159" i="7"/>
  <c r="G159" i="7"/>
  <c r="C23" i="7"/>
  <c r="F23" i="7" s="1"/>
  <c r="F24" i="7"/>
  <c r="F24" i="1"/>
  <c r="F22" i="1" s="1"/>
  <c r="H67" i="3"/>
  <c r="I251" i="3" l="1"/>
  <c r="C22" i="7"/>
  <c r="F22" i="7" s="1"/>
  <c r="H274" i="9"/>
  <c r="H277" i="9"/>
  <c r="F158" i="7"/>
  <c r="G158" i="7"/>
  <c r="E114" i="7"/>
  <c r="J41" i="1"/>
  <c r="I41" i="1"/>
  <c r="H24" i="3"/>
  <c r="I24" i="3"/>
  <c r="H24" i="1"/>
  <c r="G23" i="1"/>
  <c r="G22" i="1" s="1"/>
  <c r="H23" i="1"/>
  <c r="C393" i="7"/>
  <c r="C50" i="7"/>
  <c r="C411" i="7"/>
  <c r="F411" i="7" s="1"/>
  <c r="C398" i="7"/>
  <c r="F398" i="7" s="1"/>
  <c r="C375" i="7"/>
  <c r="F375" i="7" s="1"/>
  <c r="C353" i="7"/>
  <c r="F353" i="7" s="1"/>
  <c r="C347" i="7"/>
  <c r="F347" i="7" s="1"/>
  <c r="C334" i="7"/>
  <c r="F334" i="7" s="1"/>
  <c r="C329" i="7"/>
  <c r="F329" i="7" s="1"/>
  <c r="C325" i="7"/>
  <c r="F325" i="7" s="1"/>
  <c r="C320" i="7"/>
  <c r="C312" i="7"/>
  <c r="F312" i="7" s="1"/>
  <c r="C286" i="7"/>
  <c r="C126" i="7"/>
  <c r="F126" i="7" s="1"/>
  <c r="C116" i="7"/>
  <c r="C95" i="7"/>
  <c r="F95" i="7" s="1"/>
  <c r="C86" i="7"/>
  <c r="F86" i="7" s="1"/>
  <c r="C81" i="7"/>
  <c r="F81" i="7" s="1"/>
  <c r="C71" i="7"/>
  <c r="C55" i="7"/>
  <c r="F55" i="7" s="1"/>
  <c r="F286" i="7" l="1"/>
  <c r="F100" i="7"/>
  <c r="G114" i="7"/>
  <c r="C319" i="7"/>
  <c r="E288" i="3" s="1"/>
  <c r="E281" i="3" s="1"/>
  <c r="F320" i="7"/>
  <c r="C49" i="7"/>
  <c r="F49" i="7" s="1"/>
  <c r="F50" i="7"/>
  <c r="C70" i="7"/>
  <c r="F70" i="7" s="1"/>
  <c r="F71" i="7"/>
  <c r="C115" i="7"/>
  <c r="F115" i="7" s="1"/>
  <c r="F116" i="7"/>
  <c r="C392" i="7"/>
  <c r="F392" i="7" s="1"/>
  <c r="F393" i="7"/>
  <c r="C374" i="7"/>
  <c r="C346" i="7"/>
  <c r="F346" i="7" s="1"/>
  <c r="C295" i="7"/>
  <c r="F295" i="7" s="1"/>
  <c r="C259" i="7"/>
  <c r="F259" i="7" s="1"/>
  <c r="C80" i="7"/>
  <c r="F80" i="7" s="1"/>
  <c r="C54" i="7"/>
  <c r="F54" i="7" s="1"/>
  <c r="I24" i="1"/>
  <c r="J24" i="1"/>
  <c r="I23" i="1"/>
  <c r="J23" i="1"/>
  <c r="H27" i="1"/>
  <c r="H22" i="1"/>
  <c r="C324" i="7"/>
  <c r="F324" i="7" s="1"/>
  <c r="C85" i="7"/>
  <c r="F85" i="7" s="1"/>
  <c r="C30" i="7"/>
  <c r="F30" i="7" s="1"/>
  <c r="H26" i="1"/>
  <c r="C397" i="7"/>
  <c r="F397" i="7" s="1"/>
  <c r="E280" i="3" l="1"/>
  <c r="H281" i="3"/>
  <c r="F319" i="7"/>
  <c r="C333" i="7"/>
  <c r="F333" i="7" s="1"/>
  <c r="C365" i="7"/>
  <c r="C48" i="7"/>
  <c r="F48" i="7" s="1"/>
  <c r="C29" i="7"/>
  <c r="F29" i="7" s="1"/>
  <c r="I22" i="1"/>
  <c r="J22" i="1"/>
  <c r="H25" i="1"/>
  <c r="E264" i="9" l="1"/>
  <c r="E252" i="3"/>
  <c r="H280" i="3"/>
  <c r="H28" i="1"/>
  <c r="H44" i="1" s="1"/>
  <c r="E251" i="3" l="1"/>
  <c r="H252" i="3"/>
  <c r="C28" i="5"/>
  <c r="C27" i="5" s="1"/>
  <c r="C26" i="5" s="1"/>
  <c r="C25" i="5" s="1"/>
  <c r="F27" i="1" l="1"/>
  <c r="I27" i="1" s="1"/>
  <c r="H251" i="3"/>
  <c r="G27" i="1" l="1"/>
  <c r="J27" i="1" s="1"/>
  <c r="G26" i="1" l="1"/>
  <c r="I88" i="3"/>
  <c r="G25" i="1" l="1"/>
  <c r="J26" i="1"/>
  <c r="G28" i="1" l="1"/>
  <c r="J25" i="1"/>
  <c r="J28" i="1" l="1"/>
  <c r="J44" i="1"/>
  <c r="G379" i="7"/>
  <c r="E374" i="7"/>
  <c r="G374" i="7" s="1"/>
  <c r="F379" i="7"/>
  <c r="E365" i="7" l="1"/>
  <c r="E28" i="7" s="1"/>
  <c r="D28" i="5" s="1"/>
  <c r="F28" i="5" s="1"/>
  <c r="F374" i="7"/>
  <c r="F365" i="7" l="1"/>
  <c r="G365" i="7"/>
  <c r="E21" i="7"/>
  <c r="G21" i="7" s="1"/>
  <c r="G28" i="7"/>
  <c r="D27" i="5"/>
  <c r="D26" i="5" l="1"/>
  <c r="F26" i="5" s="1"/>
  <c r="F27" i="5"/>
  <c r="D25" i="5" l="1"/>
  <c r="F25" i="5" s="1"/>
  <c r="C217" i="7" l="1"/>
  <c r="E135" i="3"/>
  <c r="H135" i="3" s="1"/>
  <c r="E133" i="3" l="1"/>
  <c r="E116" i="3" s="1"/>
  <c r="E115" i="3" s="1"/>
  <c r="C206" i="7"/>
  <c r="F217" i="7"/>
  <c r="H133" i="3" l="1"/>
  <c r="H116" i="3"/>
  <c r="F206" i="7"/>
  <c r="C205" i="7"/>
  <c r="E88" i="3"/>
  <c r="H115" i="3"/>
  <c r="F26" i="1" l="1"/>
  <c r="H88" i="3"/>
  <c r="C114" i="7"/>
  <c r="F205" i="7"/>
  <c r="F114" i="7" l="1"/>
  <c r="C28" i="7"/>
  <c r="B28" i="5" s="1"/>
  <c r="F25" i="1"/>
  <c r="I26" i="1"/>
  <c r="B27" i="5" l="1"/>
  <c r="E28" i="5"/>
  <c r="I25" i="1"/>
  <c r="F28" i="1"/>
  <c r="C21" i="7"/>
  <c r="F21" i="7" s="1"/>
  <c r="F28" i="7"/>
  <c r="B26" i="5" l="1"/>
  <c r="E27" i="5"/>
  <c r="I28" i="1"/>
  <c r="F44" i="1"/>
  <c r="I44" i="1" s="1"/>
  <c r="B25" i="5" l="1"/>
  <c r="E25" i="5" s="1"/>
  <c r="E26" i="5"/>
</calcChain>
</file>

<file path=xl/sharedStrings.xml><?xml version="1.0" encoding="utf-8"?>
<sst xmlns="http://schemas.openxmlformats.org/spreadsheetml/2006/main" count="1773" uniqueCount="375">
  <si>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</si>
  <si>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</si>
  <si>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</si>
  <si>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</si>
  <si>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</si>
  <si>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</si>
  <si>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</si>
  <si>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</si>
  <si>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</si>
  <si>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</si>
  <si>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</si>
  <si>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</si>
  <si>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</si>
  <si>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</si>
  <si>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</si>
  <si>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</si>
  <si>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</si>
  <si>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</si>
  <si>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</si>
  <si>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</si>
  <si>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</si>
  <si>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</si>
  <si>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</si>
  <si>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</si>
  <si>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</si>
  <si>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</si>
  <si>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</si>
  <si>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</si>
  <si>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</si>
  <si>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</si>
  <si>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</si>
  <si>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</si>
  <si>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</si>
  <si>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</si>
  <si>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</si>
  <si>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</si>
  <si>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</si>
  <si>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UKUPAN DONOS VIŠKA / MANJKA IZ PRETHODNE(IH) GODINE***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</si>
  <si>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</si>
  <si>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</si>
  <si>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</si>
  <si>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</si>
  <si>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</si>
  <si>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</si>
  <si>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Izvor 4.3.1</t>
  </si>
  <si>
    <t>PRIHODI ZA POSEBNE NAMJENE- PK</t>
  </si>
  <si>
    <t>Vlastiti izvori</t>
  </si>
  <si>
    <t>Rezultat poslovanja</t>
  </si>
  <si>
    <t>Izvor 1.1.</t>
  </si>
  <si>
    <t>OPĆI PRIHODI I PRIMICI</t>
  </si>
  <si>
    <t xml:space="preserve"> 3</t>
  </si>
  <si>
    <t xml:space="preserve"> 32</t>
  </si>
  <si>
    <t>Izvor 5.2.14</t>
  </si>
  <si>
    <t>POMOĆI-AGENCIJA ZA PLAĆANJA U POLJOPRIVREDI</t>
  </si>
  <si>
    <t>Izvor 5.2.9</t>
  </si>
  <si>
    <t>POMOĆI-MINISTARSTVO ZA DEMOGRAFIJU,OBITELJ,MLADE I SOCIJALNU</t>
  </si>
  <si>
    <t>Izvor 5.7.1</t>
  </si>
  <si>
    <t>POMOĆI IZ GRADSKIH I OPĆINSKIH PRORAČUNA-PK</t>
  </si>
  <si>
    <t xml:space="preserve"> 4</t>
  </si>
  <si>
    <t xml:space="preserve"> 42</t>
  </si>
  <si>
    <t>Izvor 1.2.</t>
  </si>
  <si>
    <t>OPĆI PRIHODI OSNOVNE ŠKOLE</t>
  </si>
  <si>
    <t xml:space="preserve"> 34</t>
  </si>
  <si>
    <t>Financijski rashodi</t>
  </si>
  <si>
    <t>Izvor 3.1.1</t>
  </si>
  <si>
    <t>VLASTITI PRIHODI-PK</t>
  </si>
  <si>
    <t>Izvor 5.2.2</t>
  </si>
  <si>
    <t>POMOĆI-PK</t>
  </si>
  <si>
    <t xml:space="preserve"> 31</t>
  </si>
  <si>
    <t xml:space="preserve"> 37</t>
  </si>
  <si>
    <t>Naknade građanima i kućanstvima na temelju osiguranja i druge naknade</t>
  </si>
  <si>
    <t>Izvor 6.1.1</t>
  </si>
  <si>
    <t>TEKUĆE DONACIJE-PK</t>
  </si>
  <si>
    <t>Izvor 6.2.1</t>
  </si>
  <si>
    <t>KAPITALNE DONACIJA -PK</t>
  </si>
  <si>
    <t>Izvor 7.1.1</t>
  </si>
  <si>
    <t>PRIHODI OD PRODAJE NEFINANCIJSKE IMOVINE-PK</t>
  </si>
  <si>
    <t>Izvor 5.2.5</t>
  </si>
  <si>
    <t>Program 1001</t>
  </si>
  <si>
    <t>PROGRAM JAVNIH POTREBA U ŠKOLSTVU</t>
  </si>
  <si>
    <t>Aktivnost A100007</t>
  </si>
  <si>
    <t>ŠKOLSKA NATJECANJA I SMOTRE</t>
  </si>
  <si>
    <t>Aktivnost A100010</t>
  </si>
  <si>
    <t>ŠKOLSKA KUHINJA</t>
  </si>
  <si>
    <t>Aktivnost A100014</t>
  </si>
  <si>
    <t>REDOVITI PROGRAM OŠ</t>
  </si>
  <si>
    <t>Aktivnost A100015</t>
  </si>
  <si>
    <t>PRODUŽENI BORAVAK</t>
  </si>
  <si>
    <t>Kapitalni projekt K100002</t>
  </si>
  <si>
    <t>ULAGANJE U OBJEKTE ŠKOLSTVA</t>
  </si>
  <si>
    <t>Tekući projekt T100004</t>
  </si>
  <si>
    <t>OSIGURAVANJE POMOĆNIKA U NASTAVI UČENICIMA S TEŠKOĆAMA</t>
  </si>
  <si>
    <t>Izvor 5.2.5.</t>
  </si>
  <si>
    <t>POMOĆI - MINISTARSTVO ZNANOSTI I OBRAZOVANJA</t>
  </si>
  <si>
    <t>09 OBRAZOVANJE</t>
  </si>
  <si>
    <t>091 PREDŠKOLSKO I OSNOVNO OBRAZOVANJE</t>
  </si>
  <si>
    <t>0911 Osnovno obrazovanje</t>
  </si>
  <si>
    <t>4.3.1.</t>
  </si>
  <si>
    <t>5.2.2.</t>
  </si>
  <si>
    <t>Pomoći-PK</t>
  </si>
  <si>
    <t>5.7.1.</t>
  </si>
  <si>
    <t>Pomoći iz gradskih i općinskih proračuna-PK</t>
  </si>
  <si>
    <t>Prihodi od imovine</t>
  </si>
  <si>
    <t>3.1.1.</t>
  </si>
  <si>
    <t>Vlastiti prihodi-PK</t>
  </si>
  <si>
    <t>Prihodi od upravnih i administrativnih pristojbi, pristojbi po posebnim propisima i naknada</t>
  </si>
  <si>
    <t>Prihodi za posebne namjene-PK</t>
  </si>
  <si>
    <t>Prihodi od prodaje proizvoda i robe te pruženih usluga i prihodi od donacija</t>
  </si>
  <si>
    <t>6.1.1.</t>
  </si>
  <si>
    <t>Tekuće donacije-PK</t>
  </si>
  <si>
    <t>6.2.1.</t>
  </si>
  <si>
    <t>Kapitalne donacije-PK</t>
  </si>
  <si>
    <t>1.1.</t>
  </si>
  <si>
    <t>1.2.</t>
  </si>
  <si>
    <t>Opći prihodi osnovne škole</t>
  </si>
  <si>
    <t>5.2.5.</t>
  </si>
  <si>
    <t>5.2.9.</t>
  </si>
  <si>
    <t>Pomoći - Ministarstvo za demografiju, obitelj, mlade i socijalu</t>
  </si>
  <si>
    <t>5.2.14.</t>
  </si>
  <si>
    <t>Pomoći - Agencija za plaćanje u poljoprivredi, razminiranje</t>
  </si>
  <si>
    <t>7.1.1.</t>
  </si>
  <si>
    <t>Prihodi od prodaje nefinancijske imovine-PK</t>
  </si>
  <si>
    <t>Kazne, upravne mjere i ostali prihodi</t>
  </si>
  <si>
    <t>Glava 00202</t>
  </si>
  <si>
    <t>ŠKOLSTVO</t>
  </si>
  <si>
    <t>Financijski rahodi</t>
  </si>
  <si>
    <t>Rashodi za nabavu proizvodene dugotrajne imovine</t>
  </si>
  <si>
    <t>REPUBLIKA HRVATSKA</t>
  </si>
  <si>
    <t>SISAČKO-MOSLAVAČKA ŽUPANIJA</t>
  </si>
  <si>
    <t>Izvršenje prethodne godine</t>
  </si>
  <si>
    <t>Plan tekuće godine</t>
  </si>
  <si>
    <t>Izvršenje tekuće godine</t>
  </si>
  <si>
    <t xml:space="preserve">Indeks </t>
  </si>
  <si>
    <t>Kamate na oročena sredstva i depozite po viđenju</t>
  </si>
  <si>
    <t>Ostali prihodi</t>
  </si>
  <si>
    <t>Višak prihoda</t>
  </si>
  <si>
    <t>Tekuće donacije</t>
  </si>
  <si>
    <t>Kapitalne donacije</t>
  </si>
  <si>
    <t>Prihodi od prodaje građevinskih objekata</t>
  </si>
  <si>
    <t>Materijal i dijelovi za tekuće i investicijsko održavanje</t>
  </si>
  <si>
    <t>Usluge tekućeg i investicijskog održavanja</t>
  </si>
  <si>
    <t>Energija</t>
  </si>
  <si>
    <t>Troškovi sudskih postupaka</t>
  </si>
  <si>
    <t>Službena putovanja</t>
  </si>
  <si>
    <t>Stručno usavršavanje zaposlenika</t>
  </si>
  <si>
    <t>Uredski materijal i ostali materijalni rashodi</t>
  </si>
  <si>
    <t>Sitni inventar i auto gume</t>
  </si>
  <si>
    <t>Službena, radna i zaštitna odjeća i obuća</t>
  </si>
  <si>
    <t>Usluge telefona, pošte i prijevoza</t>
  </si>
  <si>
    <t>Usluge promidžbe i informiranja</t>
  </si>
  <si>
    <t>Komunalne usluge</t>
  </si>
  <si>
    <t>Intelektualne i osobne usluge</t>
  </si>
  <si>
    <t>Računalne usluge</t>
  </si>
  <si>
    <t>Ostale usluge</t>
  </si>
  <si>
    <t>Premije osiguranja</t>
  </si>
  <si>
    <t>Reprezentacija</t>
  </si>
  <si>
    <t>Pristojbe i naknade</t>
  </si>
  <si>
    <t>Ostali nespomenuti rashodi poslovanja</t>
  </si>
  <si>
    <t>Bankarske usluge i usluge platnog prometa</t>
  </si>
  <si>
    <t>Zatezne kamate</t>
  </si>
  <si>
    <t>Oprema za održavanje i zaštitu</t>
  </si>
  <si>
    <t>Ulaganje u računalne programe</t>
  </si>
  <si>
    <t>Sportska i glazbena oprema</t>
  </si>
  <si>
    <t>Knjige</t>
  </si>
  <si>
    <t>Uređaji, strojevi i oprema za ostale namjene</t>
  </si>
  <si>
    <t>Ostali rashodi za zaposlene</t>
  </si>
  <si>
    <t>Dodatna ulaganja na građevinskim objektima</t>
  </si>
  <si>
    <t>Višak/manjak prihoda</t>
  </si>
  <si>
    <t>Manjak prihoda</t>
  </si>
  <si>
    <t>Naknade troškova zaposlenima</t>
  </si>
  <si>
    <t>Rashodi za materijal i energiju</t>
  </si>
  <si>
    <t>Rashodi za usluge</t>
  </si>
  <si>
    <t>Postrojenja i oprema</t>
  </si>
  <si>
    <t>Materijal i sirovine</t>
  </si>
  <si>
    <t>Sitan inventari auto gume</t>
  </si>
  <si>
    <t>Zdravstvene i veterinarske usluge</t>
  </si>
  <si>
    <t>Materija i dijelovi za tekuće i investicijsko održavanje</t>
  </si>
  <si>
    <t>Uredska oprema i namještaj</t>
  </si>
  <si>
    <t>Članarine i norme</t>
  </si>
  <si>
    <t>Ostali financijski rashodi</t>
  </si>
  <si>
    <t>Nematerijalna proizvedena imovina</t>
  </si>
  <si>
    <t>Plaće (bruto)</t>
  </si>
  <si>
    <t>Plaće za redovan rad</t>
  </si>
  <si>
    <t>Plaće za prekovremeni rad</t>
  </si>
  <si>
    <t>Plaće za posebne uvjete rada</t>
  </si>
  <si>
    <t>Doprinosi na plaće</t>
  </si>
  <si>
    <t>Doprinosi za obvezno zdravstveno osiguranje</t>
  </si>
  <si>
    <t>Doprinosi za obvezno osiguranje u slučaju nezaposlenosti</t>
  </si>
  <si>
    <t>Naknade za prijevoz, za rad na terenu i odvojeni život</t>
  </si>
  <si>
    <t>Ostale nakdnade građanima i kućanstvima u naravi</t>
  </si>
  <si>
    <t>Naknade građanima i kućanstvima</t>
  </si>
  <si>
    <t>Knjige, umjetnička djela i ostale izložbene vrijednosti</t>
  </si>
  <si>
    <t>Rashodi za dodatna ulaganje na nefinancijskoj imovini</t>
  </si>
  <si>
    <t>POMOĆI - PK</t>
  </si>
  <si>
    <t>Tekuće donacije u naravi</t>
  </si>
  <si>
    <t>Ostali rashodi</t>
  </si>
  <si>
    <t>5=4/2*100</t>
  </si>
  <si>
    <t>6=4/3*100</t>
  </si>
  <si>
    <t>Pomoći pororačunskim korisnicima iz proračuna koji im nije nadležan</t>
  </si>
  <si>
    <t>Tekuće pomoći proračunskim korisinicma iz proračun koji im nije nadležan</t>
  </si>
  <si>
    <t>Prihodi od financijske imovine</t>
  </si>
  <si>
    <t>Prihodi po posebnim propisima</t>
  </si>
  <si>
    <t>Ostali nespomenuti prihodi</t>
  </si>
  <si>
    <t>Prihodi od prodaje proizvoda i robe te pruženih usluga</t>
  </si>
  <si>
    <t>Prihodi od prodaje proizvoda i roba</t>
  </si>
  <si>
    <t>Prihodi od pruženih usluga</t>
  </si>
  <si>
    <t>Prihodi iz nadležnog proračuna za financiranje redovna djelatnosti proračunskih korisnika</t>
  </si>
  <si>
    <t>Prihodi iz nadležnog proračuna za financiranje rashoda poslovanja</t>
  </si>
  <si>
    <t>Prihodi iz nadležnog proračuna za financiranje rashoda za nabavu nefinancijske imovine</t>
  </si>
  <si>
    <t>Donacije od pravnih i fizičkih osoba izvan općeg proračuna</t>
  </si>
  <si>
    <t>Tekuće donacije - PK</t>
  </si>
  <si>
    <t>Kapitalne donacije - PK</t>
  </si>
  <si>
    <t>Ostali nespomunuti rashodi poslovanja</t>
  </si>
  <si>
    <t>Ostale naknade građanima i kućanstvima iz proračuna</t>
  </si>
  <si>
    <t>Naknade građanima i kućanstvima u naravi</t>
  </si>
  <si>
    <t>Tekuće donacije u novcu</t>
  </si>
  <si>
    <t>Stambeni objekti</t>
  </si>
  <si>
    <t>Pomoći</t>
  </si>
  <si>
    <r>
      <t>PRIJEDLOG FINANCIJSKOG PLANA ZDRAVSTVENE USTANOVE "ABC"</t>
    </r>
    <r>
      <rPr>
        <b/>
        <sz val="12"/>
        <color indexed="56"/>
        <rFont val="Calibri"/>
        <family val="2"/>
      </rPr>
      <t xml:space="preserve"> ZA 2020. I  PROJEKCIJA PLANA ZA  2021. I 2022. GODINU</t>
    </r>
  </si>
  <si>
    <t xml:space="preserve">PRIHODI I PRIMICI </t>
  </si>
  <si>
    <t xml:space="preserve">Izvor financiranja 1 Opći prihodi i primici </t>
  </si>
  <si>
    <t xml:space="preserve">Račun prihoda/
primitka </t>
  </si>
  <si>
    <t>Naziv računa</t>
  </si>
  <si>
    <t>Prijedlog plana za 2021.</t>
  </si>
  <si>
    <t>Prijedlog plana za 2022.</t>
  </si>
  <si>
    <t>Prijedlog plana za 2023.</t>
  </si>
  <si>
    <t>Prihodi iz nadležnog proračuna za financiranje redovne djelatnosti proračunskih korisnika</t>
  </si>
  <si>
    <t xml:space="preserve">Prihodi iz nadležnog proračuna za financiranje redovne djelatnosti proračunskih korisnika -  pokriće manjka </t>
  </si>
  <si>
    <t>UKUPNO Izvor financiranja Opći prihodi i primici</t>
  </si>
  <si>
    <t>Izvor financiranja 3 Vlastiti prihodi</t>
  </si>
  <si>
    <t>UKUPNO Izvor financiranja Vlastiti prihodi</t>
  </si>
  <si>
    <t xml:space="preserve">Izvor financiranja 4 Prihodi za posebne namjene </t>
  </si>
  <si>
    <t>Prihodi od HZZO-a na temelju ugovornih obveza</t>
  </si>
  <si>
    <t xml:space="preserve">UKUPNO Izvor financiranja Prihodi za posebne namjene </t>
  </si>
  <si>
    <t xml:space="preserve">Izvor financiranja 5 Pomoći </t>
  </si>
  <si>
    <t xml:space="preserve"> Procjena 2005.</t>
  </si>
  <si>
    <t xml:space="preserve"> Procjena 2006.</t>
  </si>
  <si>
    <t>Pomoći od izvanproračunskih korisnika</t>
  </si>
  <si>
    <t>Pomoći proračunskim korisnicima iz proračuna koji im nije nadležan</t>
  </si>
  <si>
    <t>Pomoći temeljem prijenosa EU sredstava</t>
  </si>
  <si>
    <t>UKUPNO Izvor financiranja Pomoći</t>
  </si>
  <si>
    <t xml:space="preserve">Izvor financiranja 6 Donacije </t>
  </si>
  <si>
    <t>UKUPNO Izvor financiranja Donacije</t>
  </si>
  <si>
    <t>Izvor financiranja 7 Prihodi od nefinancijske imovine i nadoknade šteta s osnova osiguranja</t>
  </si>
  <si>
    <t>Prihodi od prodaje postrojenja i opreme</t>
  </si>
  <si>
    <t>Prihodi od prodaje prijevoznih sredstava</t>
  </si>
  <si>
    <t>UKUPNO Izvor financiranja Prihodi od nefinancijske imovine i nadoknade šteta s osnova osiguranja</t>
  </si>
  <si>
    <t>Sveukupno prihodi</t>
  </si>
  <si>
    <t>RASHODI I IZDACI</t>
  </si>
  <si>
    <t xml:space="preserve">1020 PROGRAM JAVNIH POTREBA U ZDRAVSTU </t>
  </si>
  <si>
    <t>A102011 Djelatnost zdravstvene zaštite</t>
  </si>
  <si>
    <t>Funkcijska klasifikacija: 0731</t>
  </si>
  <si>
    <t>Izvor financiranja  1 Opći prihodi i primici</t>
  </si>
  <si>
    <t>Račun rashoda/ izdatka</t>
  </si>
  <si>
    <t>Nematerijalna imovina</t>
  </si>
  <si>
    <t>Građevinski objekti</t>
  </si>
  <si>
    <t>UKUPNO A/Tpr./Kpr.</t>
  </si>
  <si>
    <t xml:space="preserve">Izvor financiranja  3 Vlastiti prihodi </t>
  </si>
  <si>
    <t>Plaće</t>
  </si>
  <si>
    <t xml:space="preserve">Ostali rashodi za zaposlene </t>
  </si>
  <si>
    <t>Kamate za primljene kredite i zajmove</t>
  </si>
  <si>
    <t>Izvor financiranja 6 Donacije</t>
  </si>
  <si>
    <t>Brojčana oznaka i naziv aktivnosti/tekućeg ili kapitalnog projekta</t>
  </si>
  <si>
    <t xml:space="preserve">Axxxxx3 </t>
  </si>
  <si>
    <t xml:space="preserve"> Plan 200x.</t>
  </si>
  <si>
    <t>Vlastiti prihodi</t>
  </si>
  <si>
    <t>Prihodi za posebne namjene</t>
  </si>
  <si>
    <t>Donacije</t>
  </si>
  <si>
    <t>Prihodi od nefinancijske imovine i nadoknade šteta s osnova osiguranja</t>
  </si>
  <si>
    <t>Namjenski primici od zaduživanja</t>
  </si>
  <si>
    <t xml:space="preserve"> Procjena 200x+1.</t>
  </si>
  <si>
    <t xml:space="preserve"> Procjena 200x+2.</t>
  </si>
  <si>
    <t xml:space="preserve">Axxxxx4 </t>
  </si>
  <si>
    <t xml:space="preserve">Axxxxx5 </t>
  </si>
  <si>
    <t>Zakupnine i najamnine</t>
  </si>
  <si>
    <t xml:space="preserve">Axxxxx6 </t>
  </si>
  <si>
    <t xml:space="preserve">Prijevozna sredstva </t>
  </si>
  <si>
    <t>K102021 Projekt izgradnje i opremanja dnevnih bolnica  i jednodnevne kirurgije</t>
  </si>
  <si>
    <t>Izvor financiranja 5 Pomoći</t>
  </si>
  <si>
    <t>Rashodi za nabavu proizvedene dugotrajne imov.</t>
  </si>
  <si>
    <t>Rashodi za dodatna ulaganja na nef. imovini</t>
  </si>
  <si>
    <t>K102022 Projekt povećanja energetske učinkovitosti</t>
  </si>
  <si>
    <t>Rashodi za dodatna ulaganja na nefinancijskoj imovini</t>
  </si>
  <si>
    <t xml:space="preserve">K102023 Projekt opremanja nastavnog centra </t>
  </si>
  <si>
    <t xml:space="preserve">RASHODI PO IZVORIMA FINANCIRANJA </t>
  </si>
  <si>
    <t xml:space="preserve">Vlastiti prihodi </t>
  </si>
  <si>
    <t xml:space="preserve">Pomoći </t>
  </si>
  <si>
    <t xml:space="preserve">Donacije </t>
  </si>
  <si>
    <t xml:space="preserve">POKRIĆE MANJKA </t>
  </si>
  <si>
    <t xml:space="preserve">Izvor financiranja 1  Opći prihodi i primici - pokriće manjka </t>
  </si>
  <si>
    <t xml:space="preserve">Rezultat poslovanja </t>
  </si>
  <si>
    <t xml:space="preserve">Manjak prihoda poslovanja </t>
  </si>
  <si>
    <t xml:space="preserve">Sveukupno rashodi tekuće godine </t>
  </si>
  <si>
    <t>Sveukupno rashodi + pokriveni manjak</t>
  </si>
  <si>
    <t>PREGLED UKUPNIH PRIHODA I RASHODA PO IZVORIMA FINANCIRANJA - kontrolna tablica</t>
  </si>
  <si>
    <t>Oznaka IF</t>
  </si>
  <si>
    <t xml:space="preserve">Naziv izvora financiranja </t>
  </si>
  <si>
    <t>2021.</t>
  </si>
  <si>
    <t>2022.</t>
  </si>
  <si>
    <t xml:space="preserve">Opći prihodi i primici </t>
  </si>
  <si>
    <t xml:space="preserve">PRIHODI </t>
  </si>
  <si>
    <t>RASHODI</t>
  </si>
  <si>
    <t>3</t>
  </si>
  <si>
    <t xml:space="preserve">Višak korišten za rashode tekućih godina </t>
  </si>
  <si>
    <t xml:space="preserve">4 </t>
  </si>
  <si>
    <t xml:space="preserve">Prihodi za posebne namjene </t>
  </si>
  <si>
    <t xml:space="preserve">RAZLIKA  </t>
  </si>
  <si>
    <t xml:space="preserve">5 </t>
  </si>
  <si>
    <t>6</t>
  </si>
  <si>
    <t xml:space="preserve">RAZLIKA </t>
  </si>
  <si>
    <t>7</t>
  </si>
  <si>
    <t xml:space="preserve">Ukupni prihodi </t>
  </si>
  <si>
    <t>Ukupni rashodi</t>
  </si>
  <si>
    <t>MANJAK POKRIVEN TEKUĆIM PRIHODIMA</t>
  </si>
  <si>
    <t>RAZLIKA</t>
  </si>
  <si>
    <t>REZULTAT</t>
  </si>
  <si>
    <t>Indeks</t>
  </si>
  <si>
    <t xml:space="preserve">Skupina/ podskupina/ odjeljak </t>
  </si>
  <si>
    <t>POMOĆI</t>
  </si>
  <si>
    <t>VLASTITI PRIHODI</t>
  </si>
  <si>
    <t>4</t>
  </si>
  <si>
    <t>PRIHODI ZA POSEBNE NAMJENE</t>
  </si>
  <si>
    <t>DONACIJE</t>
  </si>
  <si>
    <t>VIŠAK KORIŠTEN ZA POKRIĆE RASHODA</t>
  </si>
  <si>
    <t>Opči prihodi i primici</t>
  </si>
  <si>
    <t>OPĆI PRIHODI</t>
  </si>
  <si>
    <t>OSNOVNA ŠKOLA ZORKE SEVER</t>
  </si>
  <si>
    <t>KOLODVORSKA 36, POPOVAČA</t>
  </si>
  <si>
    <t>OSNOVNA ŠKOLAZORKE SEVER</t>
  </si>
  <si>
    <t>Aktivnost A100013</t>
  </si>
  <si>
    <t>POSEBNE SKUPINE UČENIKA S TEŠKOĆAMA</t>
  </si>
  <si>
    <t>Usluge prijevoza učenika s teškoćama</t>
  </si>
  <si>
    <t>Ostali nespomenuti rashodi rashodi poslovanja</t>
  </si>
  <si>
    <t>Usluge tekućeg i inv. održavanja</t>
  </si>
  <si>
    <t>Ostale nespomenute usluge</t>
  </si>
  <si>
    <t>Ostale nanknade troškova zaposlenima</t>
  </si>
  <si>
    <t>Ostale naknade troškova zaposlenima</t>
  </si>
  <si>
    <t>Uređaji, strojevi i oprema za posebne namjene</t>
  </si>
  <si>
    <t>Pomoći PK</t>
  </si>
  <si>
    <t xml:space="preserve"> </t>
  </si>
  <si>
    <t>Ostale naknade  zaposlenima</t>
  </si>
  <si>
    <t>5.2.2</t>
  </si>
  <si>
    <t>Kapitalne pomoći proračunskim korisinicma iz proračun koji im nije nadležan</t>
  </si>
  <si>
    <t>3.1.1</t>
  </si>
  <si>
    <t>Naknade građanima i kućanstvima  u naravi</t>
  </si>
  <si>
    <t>Naknade građanima i kućanstvima  u naravi-radni mat.</t>
  </si>
  <si>
    <t>Knjige-udžben.</t>
  </si>
  <si>
    <t>Komunikacijska oprema</t>
  </si>
  <si>
    <t>Izvor 1.1</t>
  </si>
  <si>
    <t>POMOĆI-MINISTARSTVO ZNANOSTI I OBRAZOVANJA I MLADIH</t>
  </si>
  <si>
    <t>Naknade građanima i kućanstvima u naravi-rad.materijali</t>
  </si>
  <si>
    <t>Pomoći - Ministarstvo znanosti, obrazovanja i mladih</t>
  </si>
  <si>
    <t>4.3.1</t>
  </si>
  <si>
    <t>6.1.1</t>
  </si>
  <si>
    <t>5.7.1</t>
  </si>
  <si>
    <t xml:space="preserve">                                                                           I. OPĆI DIO</t>
  </si>
  <si>
    <t>Popovača,   16. ožujka  2026.</t>
  </si>
  <si>
    <t>GODIŠNJI IZVJEŠTAJ O IZVRŠENJU FINANCIJSKOG PLANA ZA 2025. GODINU OSNOVNE ŠKOLE ZORKE SEVER</t>
  </si>
  <si>
    <t>Popovača,  16. ožujka 2026.</t>
  </si>
  <si>
    <t xml:space="preserve">                                     GODIŠNJI IZVJEŠTAJ O IZVRŠENJU FINANCIJSKOG PLANA ZA 2025. GODINU OSNOVNE ŠKOLE ZORKE SEVER</t>
  </si>
  <si>
    <t>GODIŠNJI  IZVJEŠTAJ O IZVRŠENJU FINANCIJSKOG PLANA ZA 2025. GODINU OSNOVNE ŠKOLE ZORKE SEVER</t>
  </si>
  <si>
    <t>Popovača,  16. ožujka 2026</t>
  </si>
  <si>
    <t>Popovača,   16. ožujka 2026.</t>
  </si>
  <si>
    <t>plan</t>
  </si>
  <si>
    <t xml:space="preserve">KLASA: 400-04/26-01/01   </t>
  </si>
  <si>
    <t xml:space="preserve">KLASA: 400-04/26-01/01        </t>
  </si>
  <si>
    <t xml:space="preserve">KLASA:  400-04/26-01/01     </t>
  </si>
  <si>
    <t xml:space="preserve">KLASA: 400-04/26-01/01     </t>
  </si>
  <si>
    <t xml:space="preserve">KLASA: 400-04/26-01/01      </t>
  </si>
  <si>
    <t xml:space="preserve">KLASA: 400-04/26-01/01       </t>
  </si>
  <si>
    <t xml:space="preserve">URBROJ: 2176-86-01-26-1     </t>
  </si>
  <si>
    <t xml:space="preserve">URBROJ: 2176-86-01-26-1   </t>
  </si>
  <si>
    <t>URBROJ: 2176-86-01-26-1</t>
  </si>
  <si>
    <t xml:space="preserve">URBROJ: 2176-86-01-26-1    </t>
  </si>
  <si>
    <t xml:space="preserve">URBROJ: 2176-86-01-26-1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</si>
</sst>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name val="Arial"/>
      <family val="2"/>
    </font>
    <font>
      <b/>
      <sz val="12"/>
      <color rgb="FF002060"/>
      <name val="Calibri"/>
      <family val="2"/>
      <scheme val="minor"/>
    </font>
    <font>
      <b/>
      <sz val="12"/>
      <color indexed="56"/>
      <name val="Calibri"/>
      <family val="2"/>
    </font>
    <font>
      <sz val="12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sz val="12"/>
      <color rgb="FF002060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Arial"/>
      <family val="2"/>
    </font>
    <font>
      <b/>
      <i/>
      <sz val="10"/>
      <color theme="1"/>
      <name val="Calibri"/>
      <family val="2"/>
      <charset val="238"/>
      <scheme val="minor"/>
    </font>
    <font>
      <sz val="9"/>
      <color indexed="8"/>
      <name val="Arial"/>
      <family val="2"/>
    </font>
    <font>
      <sz val="9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0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0" fontId="24" fillId="0" borderId="0"/>
    <xf numFmtId="0" fontId="37" fillId="0" borderId="0"/>
    <xf numFmtId="0" fontId="3" fillId="0" borderId="0"/>
  </cellStyleXfs>
  <cellXfs count="67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6" fillId="0" borderId="0" xfId="0" applyFont="1"/>
    <xf numFmtId="0" fontId="0" fillId="0" borderId="0" xfId="0" applyAlignment="1"/>
    <xf numFmtId="0" fontId="17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4" fontId="0" fillId="0" borderId="0" xfId="0" applyNumberFormat="1"/>
    <xf numFmtId="0" fontId="6" fillId="4" borderId="12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left" vertical="center" wrapText="1"/>
    </xf>
    <xf numFmtId="0" fontId="6" fillId="9" borderId="8" xfId="0" applyFont="1" applyFill="1" applyBorder="1" applyAlignment="1">
      <alignment horizontal="left" vertical="center" wrapText="1"/>
    </xf>
    <xf numFmtId="0" fontId="17" fillId="7" borderId="8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0" fillId="2" borderId="20" xfId="0" quotePrefix="1" applyFont="1" applyFill="1" applyBorder="1" applyAlignment="1">
      <alignment horizontal="left" vertical="center" wrapText="1"/>
    </xf>
    <xf numFmtId="0" fontId="0" fillId="0" borderId="15" xfId="0" applyBorder="1"/>
    <xf numFmtId="0" fontId="11" fillId="2" borderId="22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0" borderId="0" xfId="0" applyFont="1"/>
    <xf numFmtId="4" fontId="3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20" fillId="2" borderId="3" xfId="0" quotePrefix="1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 wrapText="1"/>
    </xf>
    <xf numFmtId="0" fontId="6" fillId="4" borderId="28" xfId="0" applyFont="1" applyFill="1" applyBorder="1" applyAlignment="1">
      <alignment horizontal="center" vertical="center" wrapText="1"/>
    </xf>
    <xf numFmtId="4" fontId="6" fillId="4" borderId="28" xfId="0" applyNumberFormat="1" applyFont="1" applyFill="1" applyBorder="1" applyAlignment="1">
      <alignment horizontal="center" vertical="center" wrapText="1"/>
    </xf>
    <xf numFmtId="4" fontId="6" fillId="4" borderId="8" xfId="0" applyNumberFormat="1" applyFont="1" applyFill="1" applyBorder="1" applyAlignment="1">
      <alignment horizontal="center" vertical="center" wrapText="1"/>
    </xf>
    <xf numFmtId="4" fontId="6" fillId="4" borderId="9" xfId="0" applyNumberFormat="1" applyFont="1" applyFill="1" applyBorder="1" applyAlignment="1">
      <alignment horizontal="center" vertical="center" wrapText="1"/>
    </xf>
    <xf numFmtId="0" fontId="11" fillId="2" borderId="20" xfId="0" quotePrefix="1" applyFont="1" applyFill="1" applyBorder="1" applyAlignment="1">
      <alignment horizontal="left" vertical="center"/>
    </xf>
    <xf numFmtId="0" fontId="6" fillId="4" borderId="2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6" fillId="0" borderId="3" xfId="0" quotePrefix="1" applyFont="1" applyBorder="1" applyAlignment="1">
      <alignment horizontal="left" wrapText="1"/>
    </xf>
    <xf numFmtId="0" fontId="6" fillId="0" borderId="3" xfId="0" quotePrefix="1" applyFont="1" applyBorder="1" applyAlignment="1">
      <alignment horizontal="center" wrapText="1"/>
    </xf>
    <xf numFmtId="0" fontId="6" fillId="0" borderId="3" xfId="0" quotePrefix="1" applyFont="1" applyBorder="1" applyAlignment="1">
      <alignment horizontal="left"/>
    </xf>
    <xf numFmtId="0" fontId="9" fillId="0" borderId="0" xfId="0" applyFont="1"/>
    <xf numFmtId="0" fontId="21" fillId="0" borderId="0" xfId="0" applyFont="1"/>
    <xf numFmtId="0" fontId="22" fillId="0" borderId="0" xfId="0" applyFont="1"/>
    <xf numFmtId="0" fontId="8" fillId="0" borderId="0" xfId="0" applyFont="1"/>
    <xf numFmtId="0" fontId="23" fillId="0" borderId="0" xfId="0" applyFont="1" applyAlignment="1">
      <alignment vertical="center"/>
    </xf>
    <xf numFmtId="4" fontId="9" fillId="0" borderId="0" xfId="0" applyNumberFormat="1" applyFont="1"/>
    <xf numFmtId="4" fontId="8" fillId="0" borderId="0" xfId="0" applyNumberFormat="1" applyFont="1"/>
    <xf numFmtId="4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6" fillId="4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5" fillId="0" borderId="0" xfId="0" applyNumberFormat="1" applyFont="1" applyAlignment="1">
      <alignment horizontal="right"/>
    </xf>
    <xf numFmtId="4" fontId="22" fillId="0" borderId="0" xfId="0" applyNumberFormat="1" applyFont="1"/>
    <xf numFmtId="4" fontId="6" fillId="4" borderId="13" xfId="0" applyNumberFormat="1" applyFont="1" applyFill="1" applyBorder="1" applyAlignment="1">
      <alignment horizontal="center" vertical="center" wrapText="1"/>
    </xf>
    <xf numFmtId="4" fontId="6" fillId="9" borderId="8" xfId="0" applyNumberFormat="1" applyFont="1" applyFill="1" applyBorder="1" applyAlignment="1">
      <alignment horizontal="right" vertical="center"/>
    </xf>
    <xf numFmtId="4" fontId="17" fillId="8" borderId="8" xfId="0" applyNumberFormat="1" applyFont="1" applyFill="1" applyBorder="1" applyAlignment="1" applyProtection="1">
      <alignment vertical="center" wrapText="1" readingOrder="1"/>
      <protection locked="0"/>
    </xf>
    <xf numFmtId="4" fontId="3" fillId="2" borderId="3" xfId="0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17" xfId="0" applyNumberFormat="1" applyBorder="1"/>
    <xf numFmtId="4" fontId="6" fillId="2" borderId="26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" fontId="6" fillId="2" borderId="13" xfId="0" applyNumberFormat="1" applyFont="1" applyFill="1" applyBorder="1" applyAlignment="1">
      <alignment horizontal="right" vertical="center"/>
    </xf>
    <xf numFmtId="2" fontId="9" fillId="0" borderId="0" xfId="0" applyNumberFormat="1" applyFont="1"/>
    <xf numFmtId="2" fontId="8" fillId="0" borderId="0" xfId="0" applyNumberFormat="1" applyFont="1"/>
    <xf numFmtId="2" fontId="2" fillId="0" borderId="0" xfId="0" applyNumberFormat="1" applyFont="1" applyAlignment="1">
      <alignment horizontal="center" vertical="center" wrapText="1"/>
    </xf>
    <xf numFmtId="2" fontId="0" fillId="0" borderId="0" xfId="0" applyNumberFormat="1"/>
    <xf numFmtId="4" fontId="6" fillId="4" borderId="12" xfId="0" applyNumberFormat="1" applyFont="1" applyFill="1" applyBorder="1" applyAlignment="1">
      <alignment horizontal="center" vertical="center" wrapText="1"/>
    </xf>
    <xf numFmtId="4" fontId="17" fillId="7" borderId="8" xfId="0" applyNumberFormat="1" applyFont="1" applyFill="1" applyBorder="1" applyAlignment="1">
      <alignment vertical="center"/>
    </xf>
    <xf numFmtId="2" fontId="3" fillId="0" borderId="0" xfId="0" applyNumberFormat="1" applyFont="1" applyAlignment="1">
      <alignment vertical="center" wrapText="1"/>
    </xf>
    <xf numFmtId="4" fontId="6" fillId="2" borderId="23" xfId="0" applyNumberFormat="1" applyFont="1" applyFill="1" applyBorder="1" applyAlignment="1">
      <alignment horizontal="right"/>
    </xf>
    <xf numFmtId="4" fontId="6" fillId="2" borderId="27" xfId="0" applyNumberFormat="1" applyFont="1" applyFill="1" applyBorder="1" applyAlignment="1">
      <alignment horizontal="right" vertical="center"/>
    </xf>
    <xf numFmtId="4" fontId="6" fillId="2" borderId="21" xfId="0" applyNumberFormat="1" applyFont="1" applyFill="1" applyBorder="1" applyAlignment="1">
      <alignment horizontal="right" vertical="center"/>
    </xf>
    <xf numFmtId="4" fontId="6" fillId="2" borderId="25" xfId="0" applyNumberFormat="1" applyFont="1" applyFill="1" applyBorder="1" applyAlignment="1">
      <alignment horizontal="right" vertical="center"/>
    </xf>
    <xf numFmtId="4" fontId="6" fillId="2" borderId="14" xfId="0" applyNumberFormat="1" applyFont="1" applyFill="1" applyBorder="1" applyAlignment="1">
      <alignment horizontal="right" vertical="center"/>
    </xf>
    <xf numFmtId="0" fontId="18" fillId="0" borderId="0" xfId="0" applyFont="1"/>
    <xf numFmtId="0" fontId="15" fillId="4" borderId="16" xfId="0" applyFont="1" applyFill="1" applyBorder="1" applyAlignment="1">
      <alignment horizontal="center" vertical="center" wrapText="1"/>
    </xf>
    <xf numFmtId="3" fontId="15" fillId="4" borderId="1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6" fillId="7" borderId="29" xfId="0" applyFont="1" applyFill="1" applyBorder="1" applyAlignment="1">
      <alignment horizontal="left" vertical="center" wrapText="1"/>
    </xf>
    <xf numFmtId="0" fontId="6" fillId="7" borderId="31" xfId="0" applyFont="1" applyFill="1" applyBorder="1" applyAlignment="1">
      <alignment horizontal="left" vertical="center" wrapText="1"/>
    </xf>
    <xf numFmtId="4" fontId="6" fillId="7" borderId="31" xfId="0" applyNumberFormat="1" applyFont="1" applyFill="1" applyBorder="1" applyAlignment="1">
      <alignment horizontal="right" vertical="center"/>
    </xf>
    <xf numFmtId="4" fontId="17" fillId="8" borderId="31" xfId="0" applyNumberFormat="1" applyFont="1" applyFill="1" applyBorder="1" applyAlignment="1" applyProtection="1">
      <alignment vertical="center" wrapText="1" readingOrder="1"/>
      <protection locked="0"/>
    </xf>
    <xf numFmtId="0" fontId="6" fillId="9" borderId="34" xfId="0" applyFont="1" applyFill="1" applyBorder="1" applyAlignment="1">
      <alignment horizontal="left" vertical="center" wrapText="1"/>
    </xf>
    <xf numFmtId="0" fontId="6" fillId="9" borderId="35" xfId="0" applyFont="1" applyFill="1" applyBorder="1" applyAlignment="1">
      <alignment horizontal="left" vertical="center" wrapText="1"/>
    </xf>
    <xf numFmtId="4" fontId="6" fillId="9" borderId="35" xfId="0" applyNumberFormat="1" applyFont="1" applyFill="1" applyBorder="1" applyAlignment="1">
      <alignment horizontal="right" vertical="center"/>
    </xf>
    <xf numFmtId="4" fontId="17" fillId="10" borderId="35" xfId="0" applyNumberFormat="1" applyFont="1" applyFill="1" applyBorder="1" applyAlignment="1" applyProtection="1">
      <alignment vertical="center" wrapText="1" readingOrder="1"/>
      <protection locked="0"/>
    </xf>
    <xf numFmtId="4" fontId="17" fillId="8" borderId="35" xfId="0" applyNumberFormat="1" applyFont="1" applyFill="1" applyBorder="1" applyAlignment="1" applyProtection="1">
      <alignment vertical="center" wrapText="1" readingOrder="1"/>
      <protection locked="0"/>
    </xf>
    <xf numFmtId="4" fontId="6" fillId="4" borderId="14" xfId="0" applyNumberFormat="1" applyFont="1" applyFill="1" applyBorder="1" applyAlignment="1">
      <alignment horizontal="center" vertical="center" wrapText="1"/>
    </xf>
    <xf numFmtId="3" fontId="15" fillId="4" borderId="19" xfId="0" applyNumberFormat="1" applyFont="1" applyFill="1" applyBorder="1" applyAlignment="1">
      <alignment horizontal="center" vertical="center" wrapText="1"/>
    </xf>
    <xf numFmtId="4" fontId="6" fillId="9" borderId="9" xfId="0" applyNumberFormat="1" applyFont="1" applyFill="1" applyBorder="1" applyAlignment="1">
      <alignment horizontal="right" vertical="center"/>
    </xf>
    <xf numFmtId="4" fontId="17" fillId="8" borderId="32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10" borderId="36" xfId="0" applyNumberFormat="1" applyFont="1" applyFill="1" applyBorder="1" applyAlignment="1" applyProtection="1">
      <alignment horizontal="right" vertical="center" wrapText="1" readingOrder="1"/>
      <protection locked="0"/>
    </xf>
    <xf numFmtId="0" fontId="17" fillId="7" borderId="35" xfId="0" applyFont="1" applyFill="1" applyBorder="1" applyAlignment="1">
      <alignment vertical="center" wrapText="1"/>
    </xf>
    <xf numFmtId="4" fontId="17" fillId="7" borderId="35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17" fillId="4" borderId="11" xfId="0" applyFont="1" applyFill="1" applyBorder="1" applyAlignment="1">
      <alignment horizontal="left" vertical="center" wrapText="1"/>
    </xf>
    <xf numFmtId="0" fontId="18" fillId="4" borderId="1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17" fillId="7" borderId="34" xfId="0" applyFont="1" applyFill="1" applyBorder="1" applyAlignment="1">
      <alignment horizontal="left" vertical="center" wrapText="1"/>
    </xf>
    <xf numFmtId="0" fontId="17" fillId="7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9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7" fillId="8" borderId="9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8" borderId="36" xfId="0" applyNumberFormat="1" applyFont="1" applyFill="1" applyBorder="1" applyAlignment="1" applyProtection="1">
      <alignment horizontal="right" vertical="center" wrapText="1" readingOrder="1"/>
      <protection locked="0"/>
    </xf>
    <xf numFmtId="4" fontId="0" fillId="0" borderId="0" xfId="0" applyNumberFormat="1" applyAlignment="1">
      <alignment horizontal="right"/>
    </xf>
    <xf numFmtId="0" fontId="27" fillId="0" borderId="0" xfId="0" applyFont="1"/>
    <xf numFmtId="2" fontId="3" fillId="2" borderId="26" xfId="0" applyNumberFormat="1" applyFont="1" applyFill="1" applyBorder="1" applyAlignment="1">
      <alignment horizontal="right"/>
    </xf>
    <xf numFmtId="2" fontId="3" fillId="2" borderId="10" xfId="0" applyNumberFormat="1" applyFont="1" applyFill="1" applyBorder="1" applyAlignment="1">
      <alignment horizontal="right"/>
    </xf>
    <xf numFmtId="1" fontId="15" fillId="4" borderId="38" xfId="0" applyNumberFormat="1" applyFont="1" applyFill="1" applyBorder="1" applyAlignment="1">
      <alignment horizontal="center" vertical="center" wrapText="1"/>
    </xf>
    <xf numFmtId="1" fontId="15" fillId="4" borderId="35" xfId="0" applyNumberFormat="1" applyFont="1" applyFill="1" applyBorder="1" applyAlignment="1">
      <alignment horizontal="center" vertical="center" wrapText="1"/>
    </xf>
    <xf numFmtId="4" fontId="15" fillId="4" borderId="39" xfId="0" applyNumberFormat="1" applyFont="1" applyFill="1" applyBorder="1" applyAlignment="1">
      <alignment horizontal="center" vertical="center" wrapText="1"/>
    </xf>
    <xf numFmtId="4" fontId="15" fillId="4" borderId="36" xfId="0" applyNumberFormat="1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2" fontId="3" fillId="2" borderId="23" xfId="0" applyNumberFormat="1" applyFont="1" applyFill="1" applyBorder="1" applyAlignment="1">
      <alignment horizontal="right"/>
    </xf>
    <xf numFmtId="0" fontId="11" fillId="2" borderId="15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vertical="center" wrapText="1"/>
    </xf>
    <xf numFmtId="2" fontId="3" fillId="2" borderId="16" xfId="0" applyNumberFormat="1" applyFont="1" applyFill="1" applyBorder="1" applyAlignment="1">
      <alignment horizontal="right"/>
    </xf>
    <xf numFmtId="2" fontId="3" fillId="2" borderId="17" xfId="0" applyNumberFormat="1" applyFont="1" applyFill="1" applyBorder="1" applyAlignment="1">
      <alignment horizontal="right"/>
    </xf>
    <xf numFmtId="2" fontId="3" fillId="2" borderId="19" xfId="0" applyNumberFormat="1" applyFont="1" applyFill="1" applyBorder="1" applyAlignment="1">
      <alignment horizontal="right"/>
    </xf>
    <xf numFmtId="4" fontId="6" fillId="2" borderId="13" xfId="0" applyNumberFormat="1" applyFont="1" applyFill="1" applyBorder="1" applyAlignment="1">
      <alignment horizontal="right"/>
    </xf>
    <xf numFmtId="4" fontId="6" fillId="2" borderId="14" xfId="0" applyNumberFormat="1" applyFont="1" applyFill="1" applyBorder="1" applyAlignment="1">
      <alignment horizontal="right"/>
    </xf>
    <xf numFmtId="4" fontId="6" fillId="2" borderId="35" xfId="0" applyNumberFormat="1" applyFont="1" applyFill="1" applyBorder="1" applyAlignment="1">
      <alignment horizontal="right"/>
    </xf>
    <xf numFmtId="4" fontId="6" fillId="2" borderId="36" xfId="0" applyNumberFormat="1" applyFont="1" applyFill="1" applyBorder="1" applyAlignment="1">
      <alignment horizontal="right"/>
    </xf>
    <xf numFmtId="4" fontId="6" fillId="4" borderId="7" xfId="0" applyNumberFormat="1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1" fontId="15" fillId="4" borderId="28" xfId="0" applyNumberFormat="1" applyFont="1" applyFill="1" applyBorder="1" applyAlignment="1">
      <alignment horizontal="center" vertical="center" wrapText="1"/>
    </xf>
    <xf numFmtId="1" fontId="15" fillId="4" borderId="8" xfId="0" applyNumberFormat="1" applyFont="1" applyFill="1" applyBorder="1" applyAlignment="1">
      <alignment horizontal="center" vertical="center" wrapText="1"/>
    </xf>
    <xf numFmtId="4" fontId="15" fillId="4" borderId="41" xfId="0" applyNumberFormat="1" applyFont="1" applyFill="1" applyBorder="1" applyAlignment="1">
      <alignment horizontal="center" vertical="center" wrapText="1"/>
    </xf>
    <xf numFmtId="4" fontId="15" fillId="4" borderId="9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" fontId="15" fillId="4" borderId="31" xfId="0" applyNumberFormat="1" applyFont="1" applyFill="1" applyBorder="1" applyAlignment="1">
      <alignment horizontal="center" vertical="center" wrapText="1"/>
    </xf>
    <xf numFmtId="4" fontId="15" fillId="4" borderId="32" xfId="0" applyNumberFormat="1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left" vertical="center" wrapText="1"/>
    </xf>
    <xf numFmtId="0" fontId="26" fillId="4" borderId="13" xfId="0" applyFont="1" applyFill="1" applyBorder="1" applyAlignment="1">
      <alignment horizontal="left" vertical="center" wrapText="1"/>
    </xf>
    <xf numFmtId="4" fontId="26" fillId="4" borderId="13" xfId="0" applyNumberFormat="1" applyFont="1" applyFill="1" applyBorder="1" applyAlignment="1">
      <alignment horizontal="right" vertical="center"/>
    </xf>
    <xf numFmtId="4" fontId="28" fillId="6" borderId="13" xfId="0" applyNumberFormat="1" applyFont="1" applyFill="1" applyBorder="1" applyAlignment="1" applyProtection="1">
      <alignment vertical="center" wrapText="1" readingOrder="1"/>
      <protection locked="0"/>
    </xf>
    <xf numFmtId="4" fontId="28" fillId="6" borderId="14" xfId="0" applyNumberFormat="1" applyFont="1" applyFill="1" applyBorder="1" applyAlignment="1" applyProtection="1">
      <alignment horizontal="right" vertical="center" wrapText="1" readingOrder="1"/>
      <protection locked="0"/>
    </xf>
    <xf numFmtId="0" fontId="28" fillId="0" borderId="0" xfId="0" applyFont="1" applyAlignment="1">
      <alignment vertical="center"/>
    </xf>
    <xf numFmtId="0" fontId="6" fillId="2" borderId="2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17" fillId="5" borderId="3" xfId="0" applyNumberFormat="1" applyFont="1" applyFill="1" applyBorder="1" applyAlignment="1" applyProtection="1">
      <alignment vertical="center" wrapText="1" readingOrder="1"/>
      <protection locked="0"/>
    </xf>
    <xf numFmtId="4" fontId="17" fillId="5" borderId="21" xfId="0" applyNumberFormat="1" applyFont="1" applyFill="1" applyBorder="1" applyAlignment="1" applyProtection="1">
      <alignment horizontal="right" vertical="center" wrapText="1" readingOrder="1"/>
      <protection locked="0"/>
    </xf>
    <xf numFmtId="0" fontId="26" fillId="4" borderId="20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left" vertical="center" wrapText="1"/>
    </xf>
    <xf numFmtId="4" fontId="26" fillId="4" borderId="3" xfId="0" applyNumberFormat="1" applyFont="1" applyFill="1" applyBorder="1" applyAlignment="1">
      <alignment horizontal="right" vertical="center"/>
    </xf>
    <xf numFmtId="4" fontId="28" fillId="6" borderId="3" xfId="0" applyNumberFormat="1" applyFont="1" applyFill="1" applyBorder="1" applyAlignment="1" applyProtection="1">
      <alignment vertical="center" wrapText="1" readingOrder="1"/>
      <protection locked="0"/>
    </xf>
    <xf numFmtId="4" fontId="28" fillId="6" borderId="21" xfId="0" applyNumberFormat="1" applyFont="1" applyFill="1" applyBorder="1" applyAlignment="1" applyProtection="1">
      <alignment horizontal="right" vertical="center" wrapText="1" readingOrder="1"/>
      <protection locked="0"/>
    </xf>
    <xf numFmtId="0" fontId="28" fillId="4" borderId="20" xfId="0" applyFont="1" applyFill="1" applyBorder="1" applyAlignment="1">
      <alignment horizontal="left" vertical="center" wrapText="1"/>
    </xf>
    <xf numFmtId="0" fontId="28" fillId="4" borderId="3" xfId="0" applyFont="1" applyFill="1" applyBorder="1" applyAlignment="1">
      <alignment vertical="center" wrapText="1"/>
    </xf>
    <xf numFmtId="4" fontId="28" fillId="4" borderId="3" xfId="0" applyNumberFormat="1" applyFont="1" applyFill="1" applyBorder="1" applyAlignment="1">
      <alignment vertical="center"/>
    </xf>
    <xf numFmtId="0" fontId="17" fillId="0" borderId="20" xfId="0" applyFont="1" applyBorder="1" applyAlignment="1">
      <alignment horizontal="left" vertical="center" wrapText="1"/>
    </xf>
    <xf numFmtId="0" fontId="17" fillId="0" borderId="3" xfId="0" applyFont="1" applyBorder="1" applyAlignment="1">
      <alignment vertical="center" wrapText="1"/>
    </xf>
    <xf numFmtId="4" fontId="17" fillId="0" borderId="3" xfId="0" applyNumberFormat="1" applyFont="1" applyBorder="1" applyAlignment="1">
      <alignment vertical="center"/>
    </xf>
    <xf numFmtId="0" fontId="28" fillId="4" borderId="22" xfId="0" applyFont="1" applyFill="1" applyBorder="1" applyAlignment="1">
      <alignment horizontal="left" vertical="center" wrapText="1"/>
    </xf>
    <xf numFmtId="0" fontId="28" fillId="4" borderId="10" xfId="0" applyFont="1" applyFill="1" applyBorder="1" applyAlignment="1">
      <alignment vertical="center" wrapText="1"/>
    </xf>
    <xf numFmtId="4" fontId="28" fillId="4" borderId="10" xfId="0" applyNumberFormat="1" applyFont="1" applyFill="1" applyBorder="1" applyAlignment="1">
      <alignment vertical="center"/>
    </xf>
    <xf numFmtId="4" fontId="28" fillId="6" borderId="10" xfId="0" applyNumberFormat="1" applyFont="1" applyFill="1" applyBorder="1" applyAlignment="1" applyProtection="1">
      <alignment vertical="center" wrapText="1" readingOrder="1"/>
      <protection locked="0"/>
    </xf>
    <xf numFmtId="4" fontId="28" fillId="6" borderId="23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5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28" fillId="4" borderId="11" xfId="0" applyFont="1" applyFill="1" applyBorder="1" applyAlignment="1">
      <alignment horizontal="left" vertical="center" wrapText="1"/>
    </xf>
    <xf numFmtId="0" fontId="28" fillId="4" borderId="13" xfId="0" applyFont="1" applyFill="1" applyBorder="1" applyAlignment="1">
      <alignment vertical="center" wrapText="1"/>
    </xf>
    <xf numFmtId="4" fontId="28" fillId="4" borderId="13" xfId="0" applyNumberFormat="1" applyFont="1" applyFill="1" applyBorder="1" applyAlignment="1">
      <alignment vertical="center"/>
    </xf>
    <xf numFmtId="4" fontId="29" fillId="2" borderId="17" xfId="0" applyNumberFormat="1" applyFont="1" applyFill="1" applyBorder="1" applyAlignment="1">
      <alignment horizontal="right" vertical="center"/>
    </xf>
    <xf numFmtId="4" fontId="30" fillId="2" borderId="3" xfId="0" applyNumberFormat="1" applyFont="1" applyFill="1" applyBorder="1" applyAlignment="1">
      <alignment horizontal="right" vertical="center"/>
    </xf>
    <xf numFmtId="4" fontId="29" fillId="2" borderId="3" xfId="0" applyNumberFormat="1" applyFont="1" applyFill="1" applyBorder="1" applyAlignment="1">
      <alignment horizontal="right" vertical="center"/>
    </xf>
    <xf numFmtId="0" fontId="17" fillId="0" borderId="24" xfId="0" applyFont="1" applyBorder="1" applyAlignment="1">
      <alignment horizontal="left" vertical="center" wrapText="1"/>
    </xf>
    <xf numFmtId="0" fontId="17" fillId="0" borderId="6" xfId="0" applyFont="1" applyBorder="1" applyAlignment="1">
      <alignment vertical="center" wrapText="1"/>
    </xf>
    <xf numFmtId="1" fontId="15" fillId="4" borderId="30" xfId="0" applyNumberFormat="1" applyFont="1" applyFill="1" applyBorder="1" applyAlignment="1">
      <alignment horizontal="center" vertical="center" wrapText="1"/>
    </xf>
    <xf numFmtId="1" fontId="15" fillId="4" borderId="31" xfId="0" applyNumberFormat="1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4" fontId="30" fillId="2" borderId="4" xfId="0" applyNumberFormat="1" applyFont="1" applyFill="1" applyBorder="1" applyAlignment="1">
      <alignment horizontal="right" vertical="center"/>
    </xf>
    <xf numFmtId="4" fontId="30" fillId="2" borderId="26" xfId="0" applyNumberFormat="1" applyFont="1" applyFill="1" applyBorder="1" applyAlignment="1">
      <alignment horizontal="right" vertical="center"/>
    </xf>
    <xf numFmtId="4" fontId="30" fillId="2" borderId="21" xfId="0" applyNumberFormat="1" applyFont="1" applyFill="1" applyBorder="1" applyAlignment="1">
      <alignment horizontal="right" vertical="center"/>
    </xf>
    <xf numFmtId="0" fontId="31" fillId="0" borderId="0" xfId="0" applyFont="1" applyAlignment="1">
      <alignment vertical="center"/>
    </xf>
    <xf numFmtId="0" fontId="32" fillId="2" borderId="20" xfId="0" quotePrefix="1" applyFont="1" applyFill="1" applyBorder="1" applyAlignment="1">
      <alignment horizontal="left" vertical="center"/>
    </xf>
    <xf numFmtId="0" fontId="32" fillId="2" borderId="3" xfId="0" quotePrefix="1" applyFont="1" applyFill="1" applyBorder="1" applyAlignment="1">
      <alignment horizontal="left" vertical="center"/>
    </xf>
    <xf numFmtId="0" fontId="33" fillId="2" borderId="3" xfId="0" quotePrefix="1" applyFont="1" applyFill="1" applyBorder="1" applyAlignment="1">
      <alignment horizontal="left" vertical="center"/>
    </xf>
    <xf numFmtId="0" fontId="33" fillId="2" borderId="3" xfId="0" quotePrefix="1" applyFont="1" applyFill="1" applyBorder="1" applyAlignment="1">
      <alignment horizontal="left" vertical="center" wrapText="1"/>
    </xf>
    <xf numFmtId="4" fontId="29" fillId="2" borderId="4" xfId="0" applyNumberFormat="1" applyFont="1" applyFill="1" applyBorder="1" applyAlignment="1">
      <alignment horizontal="right" vertical="center"/>
    </xf>
    <xf numFmtId="4" fontId="29" fillId="2" borderId="21" xfId="0" applyNumberFormat="1" applyFont="1" applyFill="1" applyBorder="1" applyAlignment="1">
      <alignment horizontal="right" vertical="center"/>
    </xf>
    <xf numFmtId="0" fontId="34" fillId="0" borderId="0" xfId="0" applyFont="1" applyAlignment="1">
      <alignment vertical="center"/>
    </xf>
    <xf numFmtId="4" fontId="29" fillId="2" borderId="25" xfId="0" applyNumberFormat="1" applyFont="1" applyFill="1" applyBorder="1" applyAlignment="1">
      <alignment horizontal="right" vertical="center"/>
    </xf>
    <xf numFmtId="4" fontId="30" fillId="2" borderId="25" xfId="0" applyNumberFormat="1" applyFont="1" applyFill="1" applyBorder="1" applyAlignment="1">
      <alignment horizontal="righ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25" fillId="2" borderId="20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 wrapText="1"/>
    </xf>
    <xf numFmtId="0" fontId="35" fillId="2" borderId="3" xfId="0" quotePrefix="1" applyFont="1" applyFill="1" applyBorder="1" applyAlignment="1">
      <alignment horizontal="left" vertical="center"/>
    </xf>
    <xf numFmtId="0" fontId="33" fillId="2" borderId="3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vertical="center" wrapText="1"/>
    </xf>
    <xf numFmtId="0" fontId="32" fillId="2" borderId="20" xfId="0" applyFont="1" applyFill="1" applyBorder="1" applyAlignment="1">
      <alignment horizontal="left" vertical="center" wrapText="1"/>
    </xf>
    <xf numFmtId="0" fontId="32" fillId="2" borderId="3" xfId="0" applyFont="1" applyFill="1" applyBorder="1" applyAlignment="1">
      <alignment horizontal="left" vertical="center" wrapText="1"/>
    </xf>
    <xf numFmtId="4" fontId="29" fillId="2" borderId="21" xfId="0" applyNumberFormat="1" applyFont="1" applyFill="1" applyBorder="1" applyAlignment="1">
      <alignment horizontal="right" vertical="center" wrapText="1"/>
    </xf>
    <xf numFmtId="0" fontId="32" fillId="2" borderId="24" xfId="0" applyFont="1" applyFill="1" applyBorder="1" applyAlignment="1">
      <alignment horizontal="left" vertical="center" wrapText="1"/>
    </xf>
    <xf numFmtId="0" fontId="32" fillId="2" borderId="6" xfId="0" applyFont="1" applyFill="1" applyBorder="1" applyAlignment="1">
      <alignment horizontal="left" vertical="center" wrapText="1"/>
    </xf>
    <xf numFmtId="0" fontId="33" fillId="2" borderId="6" xfId="0" quotePrefix="1" applyFont="1" applyFill="1" applyBorder="1" applyAlignment="1">
      <alignment horizontal="left" vertical="center"/>
    </xf>
    <xf numFmtId="4" fontId="29" fillId="2" borderId="33" xfId="0" applyNumberFormat="1" applyFont="1" applyFill="1" applyBorder="1" applyAlignment="1">
      <alignment horizontal="right" vertical="center"/>
    </xf>
    <xf numFmtId="0" fontId="32" fillId="2" borderId="15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0" fontId="33" fillId="2" borderId="17" xfId="0" quotePrefix="1" applyFont="1" applyFill="1" applyBorder="1" applyAlignment="1">
      <alignment horizontal="left" vertical="center"/>
    </xf>
    <xf numFmtId="0" fontId="33" fillId="2" borderId="17" xfId="0" quotePrefix="1" applyFont="1" applyFill="1" applyBorder="1" applyAlignment="1">
      <alignment horizontal="left" vertical="center" wrapText="1"/>
    </xf>
    <xf numFmtId="4" fontId="29" fillId="2" borderId="16" xfId="0" applyNumberFormat="1" applyFont="1" applyFill="1" applyBorder="1" applyAlignment="1">
      <alignment horizontal="right" vertical="center"/>
    </xf>
    <xf numFmtId="4" fontId="29" fillId="2" borderId="19" xfId="0" applyNumberFormat="1" applyFont="1" applyFill="1" applyBorder="1" applyAlignment="1">
      <alignment horizontal="right" vertical="center" wrapText="1"/>
    </xf>
    <xf numFmtId="0" fontId="33" fillId="2" borderId="6" xfId="0" quotePrefix="1" applyFont="1" applyFill="1" applyBorder="1" applyAlignment="1">
      <alignment horizontal="left" vertical="center" wrapText="1"/>
    </xf>
    <xf numFmtId="4" fontId="30" fillId="2" borderId="40" xfId="0" applyNumberFormat="1" applyFont="1" applyFill="1" applyBorder="1" applyAlignment="1">
      <alignment horizontal="right" vertical="center"/>
    </xf>
    <xf numFmtId="4" fontId="29" fillId="2" borderId="42" xfId="0" applyNumberFormat="1" applyFont="1" applyFill="1" applyBorder="1" applyAlignment="1">
      <alignment horizontal="right" vertical="center"/>
    </xf>
    <xf numFmtId="16" fontId="33" fillId="2" borderId="3" xfId="0" quotePrefix="1" applyNumberFormat="1" applyFont="1" applyFill="1" applyBorder="1" applyAlignment="1">
      <alignment horizontal="left" vertical="center"/>
    </xf>
    <xf numFmtId="0" fontId="14" fillId="0" borderId="20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4" fontId="14" fillId="0" borderId="3" xfId="0" applyNumberFormat="1" applyFont="1" applyBorder="1" applyAlignment="1">
      <alignment vertical="center"/>
    </xf>
    <xf numFmtId="4" fontId="14" fillId="0" borderId="21" xfId="0" applyNumberFormat="1" applyFont="1" applyBorder="1" applyAlignment="1">
      <alignment vertical="center"/>
    </xf>
    <xf numFmtId="0" fontId="14" fillId="0" borderId="20" xfId="0" applyFont="1" applyBorder="1"/>
    <xf numFmtId="0" fontId="14" fillId="0" borderId="3" xfId="0" applyFont="1" applyBorder="1"/>
    <xf numFmtId="4" fontId="14" fillId="0" borderId="3" xfId="0" applyNumberFormat="1" applyFont="1" applyBorder="1"/>
    <xf numFmtId="4" fontId="14" fillId="0" borderId="21" xfId="0" applyNumberFormat="1" applyFont="1" applyBorder="1"/>
    <xf numFmtId="0" fontId="34" fillId="0" borderId="0" xfId="0" applyFont="1"/>
    <xf numFmtId="0" fontId="33" fillId="2" borderId="3" xfId="0" applyFont="1" applyFill="1" applyBorder="1" applyAlignment="1">
      <alignment horizontal="left" vertical="center"/>
    </xf>
    <xf numFmtId="0" fontId="36" fillId="0" borderId="3" xfId="0" applyFont="1" applyBorder="1"/>
    <xf numFmtId="4" fontId="29" fillId="2" borderId="19" xfId="0" applyNumberFormat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4" fontId="3" fillId="2" borderId="17" xfId="0" applyNumberFormat="1" applyFont="1" applyFill="1" applyBorder="1" applyAlignment="1">
      <alignment horizontal="right" vertical="center"/>
    </xf>
    <xf numFmtId="4" fontId="16" fillId="5" borderId="17" xfId="0" applyNumberFormat="1" applyFont="1" applyFill="1" applyBorder="1" applyAlignment="1" applyProtection="1">
      <alignment vertical="center" wrapText="1" readingOrder="1"/>
      <protection locked="0"/>
    </xf>
    <xf numFmtId="4" fontId="16" fillId="5" borderId="21" xfId="0" applyNumberFormat="1" applyFont="1" applyFill="1" applyBorder="1" applyAlignment="1" applyProtection="1">
      <alignment horizontal="right" vertical="center" wrapText="1" readingOrder="1"/>
      <protection locked="0"/>
    </xf>
    <xf numFmtId="0" fontId="16" fillId="0" borderId="0" xfId="0" applyFont="1" applyAlignment="1">
      <alignment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4" fontId="16" fillId="5" borderId="3" xfId="0" applyNumberFormat="1" applyFont="1" applyFill="1" applyBorder="1" applyAlignment="1" applyProtection="1">
      <alignment vertical="center" wrapText="1" readingOrder="1"/>
      <protection locked="0"/>
    </xf>
    <xf numFmtId="0" fontId="3" fillId="2" borderId="2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4" fontId="3" fillId="2" borderId="6" xfId="0" applyNumberFormat="1" applyFont="1" applyFill="1" applyBorder="1" applyAlignment="1">
      <alignment horizontal="right" vertical="center"/>
    </xf>
    <xf numFmtId="4" fontId="16" fillId="5" borderId="6" xfId="0" applyNumberFormat="1" applyFont="1" applyFill="1" applyBorder="1" applyAlignment="1" applyProtection="1">
      <alignment vertical="center" wrapText="1" readingOrder="1"/>
      <protection locked="0"/>
    </xf>
    <xf numFmtId="4" fontId="16" fillId="5" borderId="37" xfId="0" applyNumberFormat="1" applyFont="1" applyFill="1" applyBorder="1" applyAlignment="1" applyProtection="1">
      <alignment horizontal="right" vertical="center" wrapText="1" readingOrder="1"/>
      <protection locked="0"/>
    </xf>
    <xf numFmtId="0" fontId="16" fillId="0" borderId="20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4" fontId="16" fillId="0" borderId="3" xfId="0" applyNumberFormat="1" applyFont="1" applyBorder="1" applyAlignment="1">
      <alignment vertical="center"/>
    </xf>
    <xf numFmtId="0" fontId="16" fillId="0" borderId="15" xfId="0" applyFont="1" applyBorder="1" applyAlignment="1">
      <alignment horizontal="left" vertical="center" wrapText="1"/>
    </xf>
    <xf numFmtId="0" fontId="16" fillId="0" borderId="17" xfId="0" applyFont="1" applyBorder="1" applyAlignment="1">
      <alignment vertical="center" wrapText="1"/>
    </xf>
    <xf numFmtId="4" fontId="16" fillId="0" borderId="17" xfId="0" applyNumberFormat="1" applyFont="1" applyBorder="1" applyAlignment="1">
      <alignment vertical="center"/>
    </xf>
    <xf numFmtId="4" fontId="16" fillId="5" borderId="19" xfId="0" applyNumberFormat="1" applyFont="1" applyFill="1" applyBorder="1" applyAlignment="1" applyProtection="1">
      <alignment horizontal="right" vertical="center" wrapText="1" readingOrder="1"/>
      <protection locked="0"/>
    </xf>
    <xf numFmtId="1" fontId="15" fillId="4" borderId="16" xfId="0" applyNumberFormat="1" applyFont="1" applyFill="1" applyBorder="1" applyAlignment="1">
      <alignment horizontal="center" vertical="center" wrapText="1"/>
    </xf>
    <xf numFmtId="4" fontId="6" fillId="9" borderId="41" xfId="0" applyNumberFormat="1" applyFont="1" applyFill="1" applyBorder="1" applyAlignment="1">
      <alignment horizontal="right" vertical="center"/>
    </xf>
    <xf numFmtId="4" fontId="6" fillId="7" borderId="44" xfId="0" applyNumberFormat="1" applyFont="1" applyFill="1" applyBorder="1" applyAlignment="1">
      <alignment horizontal="right" vertical="center"/>
    </xf>
    <xf numFmtId="4" fontId="26" fillId="4" borderId="1" xfId="0" applyNumberFormat="1" applyFont="1" applyFill="1" applyBorder="1" applyAlignment="1">
      <alignment horizontal="right" vertical="center"/>
    </xf>
    <xf numFmtId="4" fontId="17" fillId="5" borderId="1" xfId="0" applyNumberFormat="1" applyFont="1" applyFill="1" applyBorder="1" applyAlignment="1" applyProtection="1">
      <alignment horizontal="right" vertical="center" wrapText="1" readingOrder="1"/>
      <protection locked="0"/>
    </xf>
    <xf numFmtId="4" fontId="2" fillId="0" borderId="0" xfId="0" applyNumberFormat="1" applyFont="1" applyAlignment="1">
      <alignment horizontal="right" vertical="center" wrapText="1"/>
    </xf>
    <xf numFmtId="3" fontId="15" fillId="4" borderId="18" xfId="0" applyNumberFormat="1" applyFont="1" applyFill="1" applyBorder="1" applyAlignment="1">
      <alignment horizontal="right" vertical="center" wrapText="1"/>
    </xf>
    <xf numFmtId="4" fontId="17" fillId="8" borderId="44" xfId="0" applyNumberFormat="1" applyFont="1" applyFill="1" applyBorder="1" applyAlignment="1" applyProtection="1">
      <alignment horizontal="right" vertical="center" wrapText="1" readingOrder="1"/>
      <protection locked="0"/>
    </xf>
    <xf numFmtId="4" fontId="28" fillId="6" borderId="43" xfId="0" applyNumberFormat="1" applyFont="1" applyFill="1" applyBorder="1" applyAlignment="1" applyProtection="1">
      <alignment horizontal="right" vertical="center" wrapText="1" readingOrder="1"/>
      <protection locked="0"/>
    </xf>
    <xf numFmtId="4" fontId="16" fillId="5" borderId="18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10" borderId="39" xfId="0" applyNumberFormat="1" applyFont="1" applyFill="1" applyBorder="1" applyAlignment="1" applyProtection="1">
      <alignment horizontal="right" vertical="center" wrapText="1" readingOrder="1"/>
      <protection locked="0"/>
    </xf>
    <xf numFmtId="4" fontId="16" fillId="5" borderId="1" xfId="0" applyNumberFormat="1" applyFont="1" applyFill="1" applyBorder="1" applyAlignment="1" applyProtection="1">
      <alignment horizontal="right" vertical="center" wrapText="1" readingOrder="1"/>
      <protection locked="0"/>
    </xf>
    <xf numFmtId="4" fontId="16" fillId="5" borderId="45" xfId="0" applyNumberFormat="1" applyFont="1" applyFill="1" applyBorder="1" applyAlignment="1" applyProtection="1">
      <alignment horizontal="right" vertical="center" wrapText="1" readingOrder="1"/>
      <protection locked="0"/>
    </xf>
    <xf numFmtId="4" fontId="28" fillId="6" borderId="1" xfId="0" applyNumberFormat="1" applyFont="1" applyFill="1" applyBorder="1" applyAlignment="1" applyProtection="1">
      <alignment horizontal="right" vertical="center" wrapText="1" readingOrder="1"/>
      <protection locked="0"/>
    </xf>
    <xf numFmtId="4" fontId="28" fillId="6" borderId="46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0" borderId="1" xfId="0" applyNumberFormat="1" applyFont="1" applyBorder="1" applyAlignment="1">
      <alignment horizontal="right" vertical="center"/>
    </xf>
    <xf numFmtId="4" fontId="17" fillId="8" borderId="39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8" borderId="41" xfId="0" applyNumberFormat="1" applyFont="1" applyFill="1" applyBorder="1" applyAlignment="1" applyProtection="1">
      <alignment horizontal="right" vertical="center" wrapText="1" readingOrder="1"/>
      <protection locked="0"/>
    </xf>
    <xf numFmtId="0" fontId="38" fillId="0" borderId="0" xfId="3" applyFont="1" applyAlignment="1">
      <alignment vertical="center" wrapText="1"/>
    </xf>
    <xf numFmtId="3" fontId="40" fillId="0" borderId="0" xfId="3" applyNumberFormat="1" applyFont="1"/>
    <xf numFmtId="3" fontId="38" fillId="0" borderId="0" xfId="3" applyNumberFormat="1" applyFont="1" applyAlignment="1">
      <alignment vertical="center"/>
    </xf>
    <xf numFmtId="49" fontId="41" fillId="0" borderId="0" xfId="3" applyNumberFormat="1" applyFont="1"/>
    <xf numFmtId="49" fontId="40" fillId="0" borderId="0" xfId="3" applyNumberFormat="1" applyFont="1" applyAlignment="1">
      <alignment horizontal="center"/>
    </xf>
    <xf numFmtId="49" fontId="40" fillId="0" borderId="0" xfId="3" applyNumberFormat="1" applyFont="1"/>
    <xf numFmtId="0" fontId="38" fillId="0" borderId="6" xfId="3" applyFont="1" applyBorder="1" applyAlignment="1">
      <alignment horizontal="center" vertical="center" wrapText="1"/>
    </xf>
    <xf numFmtId="0" fontId="38" fillId="0" borderId="10" xfId="3" applyFont="1" applyBorder="1" applyAlignment="1">
      <alignment horizontal="center" vertical="center" wrapText="1"/>
    </xf>
    <xf numFmtId="0" fontId="41" fillId="0" borderId="47" xfId="3" applyFont="1" applyBorder="1" applyAlignment="1">
      <alignment horizontal="center" vertical="center"/>
    </xf>
    <xf numFmtId="0" fontId="41" fillId="0" borderId="48" xfId="3" applyFont="1" applyBorder="1" applyAlignment="1">
      <alignment horizontal="left" vertical="center" wrapText="1"/>
    </xf>
    <xf numFmtId="3" fontId="41" fillId="0" borderId="48" xfId="3" applyNumberFormat="1" applyFont="1" applyBorder="1" applyAlignment="1">
      <alignment horizontal="right" vertical="center"/>
    </xf>
    <xf numFmtId="3" fontId="41" fillId="0" borderId="49" xfId="3" applyNumberFormat="1" applyFont="1" applyBorder="1" applyAlignment="1">
      <alignment horizontal="right" vertical="center"/>
    </xf>
    <xf numFmtId="0" fontId="42" fillId="0" borderId="50" xfId="3" applyFont="1" applyBorder="1" applyAlignment="1">
      <alignment horizontal="center" vertical="center"/>
    </xf>
    <xf numFmtId="0" fontId="42" fillId="0" borderId="51" xfId="3" applyFont="1" applyBorder="1" applyAlignment="1">
      <alignment horizontal="left" vertical="center" wrapText="1"/>
    </xf>
    <xf numFmtId="0" fontId="42" fillId="0" borderId="53" xfId="3" applyFont="1" applyBorder="1" applyAlignment="1">
      <alignment horizontal="center" vertical="center"/>
    </xf>
    <xf numFmtId="0" fontId="42" fillId="0" borderId="54" xfId="3" applyFont="1" applyBorder="1" applyAlignment="1">
      <alignment horizontal="left" vertical="center" wrapText="1"/>
    </xf>
    <xf numFmtId="49" fontId="41" fillId="0" borderId="4" xfId="3" quotePrefix="1" applyNumberFormat="1" applyFont="1" applyBorder="1" applyAlignment="1">
      <alignment horizontal="left" vertical="center"/>
    </xf>
    <xf numFmtId="3" fontId="41" fillId="0" borderId="3" xfId="3" applyNumberFormat="1" applyFont="1" applyBorder="1" applyAlignment="1">
      <alignment horizontal="right" vertical="center"/>
    </xf>
    <xf numFmtId="3" fontId="41" fillId="0" borderId="0" xfId="3" quotePrefix="1" applyNumberFormat="1" applyFont="1" applyAlignment="1">
      <alignment horizontal="center" vertical="center"/>
    </xf>
    <xf numFmtId="3" fontId="41" fillId="0" borderId="0" xfId="3" applyNumberFormat="1" applyFont="1" applyAlignment="1">
      <alignment horizontal="right" vertical="center"/>
    </xf>
    <xf numFmtId="0" fontId="41" fillId="0" borderId="50" xfId="3" applyFont="1" applyBorder="1" applyAlignment="1">
      <alignment horizontal="center" vertical="center"/>
    </xf>
    <xf numFmtId="0" fontId="41" fillId="0" borderId="51" xfId="3" applyFont="1" applyBorder="1" applyAlignment="1">
      <alignment horizontal="left" vertical="center" wrapText="1"/>
    </xf>
    <xf numFmtId="3" fontId="41" fillId="0" borderId="51" xfId="3" applyNumberFormat="1" applyFont="1" applyBorder="1" applyAlignment="1">
      <alignment horizontal="right" vertical="center"/>
    </xf>
    <xf numFmtId="3" fontId="41" fillId="0" borderId="52" xfId="3" applyNumberFormat="1" applyFont="1" applyBorder="1" applyAlignment="1">
      <alignment horizontal="right" vertical="center"/>
    </xf>
    <xf numFmtId="3" fontId="41" fillId="0" borderId="0" xfId="3" applyNumberFormat="1" applyFont="1"/>
    <xf numFmtId="3" fontId="38" fillId="0" borderId="2" xfId="3" quotePrefix="1" applyNumberFormat="1" applyFont="1" applyBorder="1" applyAlignment="1">
      <alignment horizontal="center" vertical="center" wrapText="1"/>
    </xf>
    <xf numFmtId="3" fontId="40" fillId="0" borderId="0" xfId="3" applyNumberFormat="1" applyFont="1" applyAlignment="1">
      <alignment horizontal="center" vertical="center" wrapText="1"/>
    </xf>
    <xf numFmtId="3" fontId="38" fillId="0" borderId="0" xfId="3" quotePrefix="1" applyNumberFormat="1" applyFont="1" applyAlignment="1">
      <alignment horizontal="center" vertical="center" wrapText="1"/>
    </xf>
    <xf numFmtId="3" fontId="41" fillId="0" borderId="0" xfId="3" applyNumberFormat="1" applyFont="1" applyAlignment="1">
      <alignment horizontal="right"/>
    </xf>
    <xf numFmtId="3" fontId="38" fillId="0" borderId="0" xfId="3" applyNumberFormat="1" applyFont="1"/>
    <xf numFmtId="3" fontId="42" fillId="0" borderId="0" xfId="3" applyNumberFormat="1" applyFont="1" applyAlignment="1">
      <alignment horizontal="right" vertical="center"/>
    </xf>
    <xf numFmtId="3" fontId="41" fillId="0" borderId="4" xfId="3" quotePrefix="1" applyNumberFormat="1" applyFont="1" applyBorder="1" applyAlignment="1">
      <alignment horizontal="left" vertical="center"/>
    </xf>
    <xf numFmtId="0" fontId="40" fillId="0" borderId="0" xfId="3" applyFont="1" applyAlignment="1">
      <alignment horizontal="center" wrapText="1"/>
    </xf>
    <xf numFmtId="0" fontId="38" fillId="0" borderId="0" xfId="3" applyFont="1"/>
    <xf numFmtId="49" fontId="41" fillId="0" borderId="4" xfId="3" quotePrefix="1" applyNumberFormat="1" applyFont="1" applyBorder="1" applyAlignment="1">
      <alignment horizontal="left" vertical="center" wrapText="1"/>
    </xf>
    <xf numFmtId="49" fontId="41" fillId="0" borderId="0" xfId="3" quotePrefix="1" applyNumberFormat="1" applyFont="1" applyAlignment="1">
      <alignment horizontal="center" vertical="center" wrapText="1"/>
    </xf>
    <xf numFmtId="0" fontId="41" fillId="0" borderId="0" xfId="3" quotePrefix="1" applyFont="1" applyAlignment="1">
      <alignment horizontal="left" vertical="center"/>
    </xf>
    <xf numFmtId="49" fontId="40" fillId="0" borderId="0" xfId="3" applyNumberFormat="1" applyFont="1" applyAlignment="1">
      <alignment vertical="center"/>
    </xf>
    <xf numFmtId="3" fontId="41" fillId="0" borderId="4" xfId="3" quotePrefix="1" applyNumberFormat="1" applyFont="1" applyBorder="1" applyAlignment="1">
      <alignment horizontal="center" vertical="center"/>
    </xf>
    <xf numFmtId="3" fontId="41" fillId="0" borderId="3" xfId="3" applyNumberFormat="1" applyFont="1" applyBorder="1" applyAlignment="1">
      <alignment vertical="center"/>
    </xf>
    <xf numFmtId="0" fontId="38" fillId="0" borderId="0" xfId="3" applyFont="1" applyAlignment="1">
      <alignment wrapText="1"/>
    </xf>
    <xf numFmtId="3" fontId="38" fillId="0" borderId="0" xfId="3" quotePrefix="1" applyNumberFormat="1" applyFont="1" applyAlignment="1">
      <alignment vertical="center" wrapText="1"/>
    </xf>
    <xf numFmtId="3" fontId="40" fillId="0" borderId="0" xfId="3" applyNumberFormat="1" applyFont="1" applyAlignment="1">
      <alignment horizontal="left"/>
    </xf>
    <xf numFmtId="3" fontId="38" fillId="0" borderId="0" xfId="3" quotePrefix="1" applyNumberFormat="1" applyFont="1" applyAlignment="1">
      <alignment horizontal="left"/>
    </xf>
    <xf numFmtId="3" fontId="41" fillId="0" borderId="0" xfId="3" quotePrefix="1" applyNumberFormat="1" applyFont="1" applyAlignment="1">
      <alignment horizontal="left" vertical="center"/>
    </xf>
    <xf numFmtId="3" fontId="41" fillId="0" borderId="0" xfId="3" applyNumberFormat="1" applyFont="1" applyAlignment="1">
      <alignment vertical="center"/>
    </xf>
    <xf numFmtId="0" fontId="41" fillId="0" borderId="50" xfId="3" applyFont="1" applyBorder="1" applyAlignment="1">
      <alignment horizontal="center"/>
    </xf>
    <xf numFmtId="0" fontId="42" fillId="0" borderId="50" xfId="3" applyFont="1" applyBorder="1" applyAlignment="1">
      <alignment horizontal="center"/>
    </xf>
    <xf numFmtId="3" fontId="42" fillId="0" borderId="0" xfId="3" applyNumberFormat="1" applyFont="1" applyAlignment="1">
      <alignment vertical="center"/>
    </xf>
    <xf numFmtId="3" fontId="42" fillId="0" borderId="0" xfId="3" applyNumberFormat="1" applyFont="1"/>
    <xf numFmtId="3" fontId="41" fillId="0" borderId="4" xfId="3" applyNumberFormat="1" applyFont="1" applyBorder="1" applyAlignment="1">
      <alignment horizontal="right" vertical="center"/>
    </xf>
    <xf numFmtId="0" fontId="41" fillId="0" borderId="47" xfId="3" applyFont="1" applyBorder="1" applyAlignment="1">
      <alignment horizontal="center"/>
    </xf>
    <xf numFmtId="3" fontId="41" fillId="0" borderId="57" xfId="3" applyNumberFormat="1" applyFont="1" applyBorder="1" applyAlignment="1">
      <alignment horizontal="right"/>
    </xf>
    <xf numFmtId="3" fontId="41" fillId="0" borderId="48" xfId="3" applyNumberFormat="1" applyFont="1" applyBorder="1" applyAlignment="1">
      <alignment horizontal="right"/>
    </xf>
    <xf numFmtId="3" fontId="40" fillId="0" borderId="51" xfId="3" applyNumberFormat="1" applyFont="1" applyBorder="1"/>
    <xf numFmtId="0" fontId="41" fillId="0" borderId="51" xfId="4" applyFont="1" applyBorder="1" applyAlignment="1">
      <alignment horizontal="left" vertical="center" wrapText="1"/>
    </xf>
    <xf numFmtId="0" fontId="40" fillId="0" borderId="50" xfId="3" applyFont="1" applyBorder="1" applyAlignment="1">
      <alignment horizontal="center" vertical="center"/>
    </xf>
    <xf numFmtId="0" fontId="40" fillId="0" borderId="51" xfId="3" applyFont="1" applyBorder="1" applyAlignment="1">
      <alignment horizontal="left" vertical="center" wrapText="1"/>
    </xf>
    <xf numFmtId="3" fontId="40" fillId="0" borderId="51" xfId="3" applyNumberFormat="1" applyFont="1" applyBorder="1" applyAlignment="1">
      <alignment horizontal="right"/>
    </xf>
    <xf numFmtId="3" fontId="40" fillId="0" borderId="58" xfId="3" applyNumberFormat="1" applyFont="1" applyBorder="1"/>
    <xf numFmtId="3" fontId="40" fillId="0" borderId="59" xfId="3" applyNumberFormat="1" applyFont="1" applyBorder="1"/>
    <xf numFmtId="3" fontId="40" fillId="0" borderId="52" xfId="3" applyNumberFormat="1" applyFont="1" applyBorder="1"/>
    <xf numFmtId="0" fontId="40" fillId="0" borderId="53" xfId="3" applyFont="1" applyBorder="1" applyAlignment="1">
      <alignment horizontal="center" vertical="center"/>
    </xf>
    <xf numFmtId="0" fontId="40" fillId="0" borderId="54" xfId="3" applyFont="1" applyBorder="1" applyAlignment="1">
      <alignment horizontal="left" vertical="center" wrapText="1"/>
    </xf>
    <xf numFmtId="3" fontId="40" fillId="0" borderId="54" xfId="3" applyNumberFormat="1" applyFont="1" applyBorder="1" applyAlignment="1">
      <alignment horizontal="right"/>
    </xf>
    <xf numFmtId="3" fontId="40" fillId="0" borderId="54" xfId="3" applyNumberFormat="1" applyFont="1" applyBorder="1"/>
    <xf numFmtId="3" fontId="40" fillId="0" borderId="54" xfId="3" applyNumberFormat="1" applyFont="1" applyBorder="1" applyAlignment="1">
      <alignment horizontal="right" vertical="center"/>
    </xf>
    <xf numFmtId="3" fontId="40" fillId="0" borderId="55" xfId="3" applyNumberFormat="1" applyFont="1" applyBorder="1"/>
    <xf numFmtId="3" fontId="41" fillId="0" borderId="56" xfId="3" quotePrefix="1" applyNumberFormat="1" applyFont="1" applyBorder="1" applyAlignment="1">
      <alignment horizontal="center" vertical="center"/>
    </xf>
    <xf numFmtId="3" fontId="40" fillId="0" borderId="51" xfId="3" applyNumberFormat="1" applyFont="1" applyBorder="1" applyAlignment="1">
      <alignment horizontal="right" vertical="center"/>
    </xf>
    <xf numFmtId="3" fontId="41" fillId="0" borderId="0" xfId="3" applyNumberFormat="1" applyFont="1" applyAlignment="1">
      <alignment horizontal="center" vertical="center"/>
    </xf>
    <xf numFmtId="0" fontId="41" fillId="0" borderId="4" xfId="3" quotePrefix="1" applyFont="1" applyBorder="1" applyAlignment="1">
      <alignment horizontal="center" vertical="center"/>
    </xf>
    <xf numFmtId="3" fontId="40" fillId="0" borderId="0" xfId="3" applyNumberFormat="1" applyFont="1" applyAlignment="1">
      <alignment vertical="center"/>
    </xf>
    <xf numFmtId="0" fontId="41" fillId="0" borderId="56" xfId="3" quotePrefix="1" applyFont="1" applyBorder="1" applyAlignment="1">
      <alignment horizontal="center" vertical="center"/>
    </xf>
    <xf numFmtId="0" fontId="41" fillId="0" borderId="0" xfId="3" quotePrefix="1" applyFont="1" applyAlignment="1">
      <alignment horizontal="center" vertical="center"/>
    </xf>
    <xf numFmtId="3" fontId="41" fillId="0" borderId="0" xfId="3" applyNumberFormat="1" applyFont="1" applyAlignment="1">
      <alignment horizontal="center"/>
    </xf>
    <xf numFmtId="3" fontId="40" fillId="0" borderId="0" xfId="3" applyNumberFormat="1" applyFont="1" applyAlignment="1">
      <alignment horizontal="right" vertical="center"/>
    </xf>
    <xf numFmtId="3" fontId="41" fillId="0" borderId="26" xfId="3" quotePrefix="1" applyNumberFormat="1" applyFont="1" applyBorder="1" applyAlignment="1">
      <alignment horizontal="center" vertical="center"/>
    </xf>
    <xf numFmtId="3" fontId="40" fillId="0" borderId="0" xfId="3" applyNumberFormat="1" applyFont="1" applyAlignment="1">
      <alignment horizontal="left" vertical="center"/>
    </xf>
    <xf numFmtId="3" fontId="38" fillId="0" borderId="0" xfId="3" applyNumberFormat="1" applyFont="1" applyAlignment="1">
      <alignment horizontal="center" vertical="center" wrapText="1"/>
    </xf>
    <xf numFmtId="3" fontId="38" fillId="0" borderId="0" xfId="3" quotePrefix="1" applyNumberFormat="1" applyFont="1" applyAlignment="1">
      <alignment horizontal="left" vertical="center" wrapText="1"/>
    </xf>
    <xf numFmtId="3" fontId="41" fillId="0" borderId="0" xfId="3" applyNumberFormat="1" applyFont="1" applyAlignment="1">
      <alignment vertical="center" wrapText="1"/>
    </xf>
    <xf numFmtId="3" fontId="41" fillId="0" borderId="3" xfId="3" applyNumberFormat="1" applyFont="1" applyBorder="1"/>
    <xf numFmtId="3" fontId="41" fillId="0" borderId="4" xfId="3" applyNumberFormat="1" applyFont="1" applyBorder="1"/>
    <xf numFmtId="3" fontId="41" fillId="2" borderId="0" xfId="3" quotePrefix="1" applyNumberFormat="1" applyFont="1" applyFill="1" applyAlignment="1">
      <alignment horizontal="center" vertical="center"/>
    </xf>
    <xf numFmtId="3" fontId="40" fillId="2" borderId="0" xfId="3" applyNumberFormat="1" applyFont="1" applyFill="1"/>
    <xf numFmtId="4" fontId="38" fillId="0" borderId="0" xfId="3" applyNumberFormat="1" applyFont="1" applyAlignment="1">
      <alignment vertical="center"/>
    </xf>
    <xf numFmtId="4" fontId="40" fillId="0" borderId="0" xfId="3" applyNumberFormat="1" applyFont="1" applyAlignment="1">
      <alignment horizontal="center"/>
    </xf>
    <xf numFmtId="4" fontId="40" fillId="0" borderId="0" xfId="3" applyNumberFormat="1" applyFont="1"/>
    <xf numFmtId="4" fontId="41" fillId="0" borderId="48" xfId="3" applyNumberFormat="1" applyFont="1" applyBorder="1" applyAlignment="1">
      <alignment horizontal="right" vertical="center"/>
    </xf>
    <xf numFmtId="4" fontId="41" fillId="0" borderId="49" xfId="3" applyNumberFormat="1" applyFont="1" applyBorder="1" applyAlignment="1">
      <alignment horizontal="right" vertical="center"/>
    </xf>
    <xf numFmtId="4" fontId="42" fillId="0" borderId="51" xfId="3" applyNumberFormat="1" applyFont="1" applyBorder="1" applyAlignment="1">
      <alignment vertical="center"/>
    </xf>
    <xf numFmtId="4" fontId="42" fillId="0" borderId="52" xfId="3" applyNumberFormat="1" applyFont="1" applyBorder="1" applyAlignment="1">
      <alignment vertical="center"/>
    </xf>
    <xf numFmtId="4" fontId="42" fillId="0" borderId="54" xfId="3" applyNumberFormat="1" applyFont="1" applyBorder="1" applyAlignment="1">
      <alignment vertical="center"/>
    </xf>
    <xf numFmtId="4" fontId="42" fillId="0" borderId="55" xfId="3" applyNumberFormat="1" applyFont="1" applyBorder="1" applyAlignment="1">
      <alignment vertical="center"/>
    </xf>
    <xf numFmtId="4" fontId="41" fillId="0" borderId="3" xfId="3" applyNumberFormat="1" applyFont="1" applyBorder="1" applyAlignment="1">
      <alignment horizontal="right" vertical="center"/>
    </xf>
    <xf numFmtId="4" fontId="41" fillId="0" borderId="0" xfId="3" applyNumberFormat="1" applyFont="1" applyAlignment="1">
      <alignment horizontal="right" vertical="center"/>
    </xf>
    <xf numFmtId="4" fontId="41" fillId="0" borderId="51" xfId="3" applyNumberFormat="1" applyFont="1" applyBorder="1" applyAlignment="1">
      <alignment horizontal="right" vertical="center"/>
    </xf>
    <xf numFmtId="4" fontId="41" fillId="0" borderId="52" xfId="3" applyNumberFormat="1" applyFont="1" applyBorder="1" applyAlignment="1">
      <alignment horizontal="right" vertical="center"/>
    </xf>
    <xf numFmtId="4" fontId="42" fillId="0" borderId="51" xfId="3" applyNumberFormat="1" applyFont="1" applyBorder="1" applyAlignment="1">
      <alignment horizontal="right" vertical="center"/>
    </xf>
    <xf numFmtId="4" fontId="42" fillId="0" borderId="52" xfId="3" applyNumberFormat="1" applyFont="1" applyBorder="1" applyAlignment="1">
      <alignment horizontal="right" vertical="center"/>
    </xf>
    <xf numFmtId="4" fontId="42" fillId="0" borderId="54" xfId="3" applyNumberFormat="1" applyFont="1" applyBorder="1" applyAlignment="1">
      <alignment horizontal="right" vertical="center"/>
    </xf>
    <xf numFmtId="4" fontId="42" fillId="0" borderId="55" xfId="3" applyNumberFormat="1" applyFont="1" applyBorder="1" applyAlignment="1">
      <alignment horizontal="right" vertical="center"/>
    </xf>
    <xf numFmtId="4" fontId="40" fillId="0" borderId="0" xfId="3" applyNumberFormat="1" applyFont="1" applyAlignment="1">
      <alignment horizontal="center" vertical="center"/>
    </xf>
    <xf numFmtId="4" fontId="40" fillId="0" borderId="0" xfId="3" applyNumberFormat="1" applyFont="1" applyAlignment="1">
      <alignment vertical="center"/>
    </xf>
    <xf numFmtId="4" fontId="41" fillId="0" borderId="3" xfId="3" applyNumberFormat="1" applyFont="1" applyBorder="1" applyAlignment="1">
      <alignment vertical="center"/>
    </xf>
    <xf numFmtId="4" fontId="38" fillId="0" borderId="0" xfId="3" quotePrefix="1" applyNumberFormat="1" applyFont="1" applyAlignment="1">
      <alignment vertical="center" wrapText="1"/>
    </xf>
    <xf numFmtId="4" fontId="40" fillId="0" borderId="0" xfId="3" applyNumberFormat="1" applyFont="1" applyAlignment="1">
      <alignment horizontal="left"/>
    </xf>
    <xf numFmtId="4" fontId="38" fillId="0" borderId="0" xfId="3" applyNumberFormat="1" applyFont="1"/>
    <xf numFmtId="4" fontId="38" fillId="0" borderId="0" xfId="3" applyNumberFormat="1" applyFont="1" applyAlignment="1">
      <alignment horizontal="left"/>
    </xf>
    <xf numFmtId="4" fontId="40" fillId="0" borderId="51" xfId="3" applyNumberFormat="1" applyFont="1" applyBorder="1"/>
    <xf numFmtId="4" fontId="40" fillId="0" borderId="52" xfId="3" applyNumberFormat="1" applyFont="1" applyBorder="1" applyAlignment="1">
      <alignment vertical="center"/>
    </xf>
    <xf numFmtId="4" fontId="40" fillId="0" borderId="51" xfId="3" applyNumberFormat="1" applyFont="1" applyBorder="1" applyAlignment="1">
      <alignment horizontal="right"/>
    </xf>
    <xf numFmtId="4" fontId="41" fillId="0" borderId="51" xfId="3" applyNumberFormat="1" applyFont="1" applyBorder="1" applyAlignment="1">
      <alignment horizontal="right"/>
    </xf>
    <xf numFmtId="4" fontId="40" fillId="0" borderId="54" xfId="3" applyNumberFormat="1" applyFont="1" applyBorder="1" applyAlignment="1">
      <alignment horizontal="right"/>
    </xf>
    <xf numFmtId="4" fontId="40" fillId="0" borderId="54" xfId="3" applyNumberFormat="1" applyFont="1" applyBorder="1"/>
    <xf numFmtId="4" fontId="40" fillId="0" borderId="54" xfId="3" applyNumberFormat="1" applyFont="1" applyBorder="1" applyAlignment="1">
      <alignment horizontal="right" vertical="center"/>
    </xf>
    <xf numFmtId="4" fontId="41" fillId="0" borderId="0" xfId="3" applyNumberFormat="1" applyFont="1" applyAlignment="1">
      <alignment vertical="center"/>
    </xf>
    <xf numFmtId="4" fontId="41" fillId="0" borderId="48" xfId="3" applyNumberFormat="1" applyFont="1" applyBorder="1" applyAlignment="1">
      <alignment horizontal="right"/>
    </xf>
    <xf numFmtId="4" fontId="40" fillId="0" borderId="51" xfId="3" applyNumberFormat="1" applyFont="1" applyBorder="1" applyAlignment="1">
      <alignment horizontal="right" vertical="center"/>
    </xf>
    <xf numFmtId="4" fontId="41" fillId="0" borderId="0" xfId="3" applyNumberFormat="1" applyFont="1" applyAlignment="1">
      <alignment horizontal="center" vertical="center"/>
    </xf>
    <xf numFmtId="4" fontId="41" fillId="0" borderId="0" xfId="3" applyNumberFormat="1" applyFont="1" applyAlignment="1">
      <alignment horizontal="center"/>
    </xf>
    <xf numFmtId="4" fontId="41" fillId="0" borderId="10" xfId="3" applyNumberFormat="1" applyFont="1" applyBorder="1" applyAlignment="1">
      <alignment horizontal="right" vertical="center"/>
    </xf>
    <xf numFmtId="4" fontId="40" fillId="0" borderId="0" xfId="3" applyNumberFormat="1" applyFont="1" applyAlignment="1">
      <alignment horizontal="left" vertical="center"/>
    </xf>
    <xf numFmtId="4" fontId="38" fillId="0" borderId="0" xfId="3" applyNumberFormat="1" applyFont="1" applyAlignment="1">
      <alignment horizontal="left" vertical="center"/>
    </xf>
    <xf numFmtId="4" fontId="38" fillId="0" borderId="0" xfId="3" quotePrefix="1" applyNumberFormat="1" applyFont="1" applyAlignment="1">
      <alignment horizontal="left" vertical="center" wrapText="1"/>
    </xf>
    <xf numFmtId="4" fontId="41" fillId="0" borderId="0" xfId="3" applyNumberFormat="1" applyFont="1" applyAlignment="1">
      <alignment horizontal="right"/>
    </xf>
    <xf numFmtId="4" fontId="41" fillId="0" borderId="0" xfId="3" quotePrefix="1" applyNumberFormat="1" applyFont="1" applyAlignment="1">
      <alignment horizontal="center" vertical="center"/>
    </xf>
    <xf numFmtId="4" fontId="41" fillId="0" borderId="3" xfId="3" applyNumberFormat="1" applyFont="1" applyBorder="1"/>
    <xf numFmtId="4" fontId="41" fillId="2" borderId="0" xfId="3" applyNumberFormat="1" applyFont="1" applyFill="1" applyAlignment="1">
      <alignment vertical="center"/>
    </xf>
    <xf numFmtId="4" fontId="40" fillId="2" borderId="0" xfId="3" applyNumberFormat="1" applyFont="1" applyFill="1" applyAlignment="1">
      <alignment horizontal="center"/>
    </xf>
    <xf numFmtId="4" fontId="40" fillId="2" borderId="0" xfId="3" applyNumberFormat="1" applyFont="1" applyFill="1"/>
    <xf numFmtId="0" fontId="38" fillId="0" borderId="0" xfId="3" applyFont="1" applyAlignment="1">
      <alignment horizontal="right" vertical="center" wrapText="1"/>
    </xf>
    <xf numFmtId="3" fontId="40" fillId="0" borderId="0" xfId="3" applyNumberFormat="1" applyFont="1" applyAlignment="1">
      <alignment horizontal="right"/>
    </xf>
    <xf numFmtId="3" fontId="38" fillId="0" borderId="0" xfId="3" applyNumberFormat="1" applyFont="1" applyAlignment="1">
      <alignment horizontal="right" vertical="center"/>
    </xf>
    <xf numFmtId="49" fontId="40" fillId="0" borderId="0" xfId="3" applyNumberFormat="1" applyFont="1" applyAlignment="1">
      <alignment horizontal="right"/>
    </xf>
    <xf numFmtId="0" fontId="38" fillId="0" borderId="0" xfId="3" applyFont="1" applyAlignment="1">
      <alignment horizontal="right" wrapText="1"/>
    </xf>
    <xf numFmtId="3" fontId="38" fillId="0" borderId="0" xfId="3" quotePrefix="1" applyNumberFormat="1" applyFont="1" applyAlignment="1">
      <alignment horizontal="right"/>
    </xf>
    <xf numFmtId="3" fontId="40" fillId="0" borderId="58" xfId="3" applyNumberFormat="1" applyFont="1" applyBorder="1" applyAlignment="1">
      <alignment horizontal="right"/>
    </xf>
    <xf numFmtId="3" fontId="38" fillId="0" borderId="0" xfId="3" applyNumberFormat="1" applyFont="1" applyAlignment="1">
      <alignment horizontal="right" vertical="center" wrapText="1"/>
    </xf>
    <xf numFmtId="3" fontId="41" fillId="0" borderId="0" xfId="3" quotePrefix="1" applyNumberFormat="1" applyFont="1" applyAlignment="1">
      <alignment horizontal="right" vertical="center"/>
    </xf>
    <xf numFmtId="3" fontId="40" fillId="2" borderId="0" xfId="3" applyNumberFormat="1" applyFont="1" applyFill="1" applyAlignment="1">
      <alignment horizontal="right"/>
    </xf>
    <xf numFmtId="3" fontId="42" fillId="0" borderId="0" xfId="3" applyNumberFormat="1" applyFont="1" applyAlignment="1">
      <alignment horizontal="right"/>
    </xf>
    <xf numFmtId="1" fontId="45" fillId="0" borderId="0" xfId="3" applyNumberFormat="1" applyFont="1" applyAlignment="1">
      <alignment horizontal="right"/>
    </xf>
    <xf numFmtId="1" fontId="45" fillId="0" borderId="0" xfId="3" applyNumberFormat="1" applyFont="1"/>
    <xf numFmtId="4" fontId="6" fillId="4" borderId="43" xfId="0" applyNumberFormat="1" applyFont="1" applyFill="1" applyBorder="1" applyAlignment="1">
      <alignment horizontal="center" vertical="center" wrapText="1"/>
    </xf>
    <xf numFmtId="4" fontId="6" fillId="4" borderId="30" xfId="0" applyNumberFormat="1" applyFont="1" applyFill="1" applyBorder="1" applyAlignment="1">
      <alignment horizontal="center" vertical="center" wrapText="1"/>
    </xf>
    <xf numFmtId="4" fontId="6" fillId="4" borderId="31" xfId="0" applyNumberFormat="1" applyFont="1" applyFill="1" applyBorder="1" applyAlignment="1">
      <alignment horizontal="center" vertical="center" wrapText="1"/>
    </xf>
    <xf numFmtId="49" fontId="41" fillId="2" borderId="3" xfId="3" applyNumberFormat="1" applyFont="1" applyFill="1" applyBorder="1" applyAlignment="1">
      <alignment vertical="center"/>
    </xf>
    <xf numFmtId="49" fontId="40" fillId="2" borderId="3" xfId="3" applyNumberFormat="1" applyFont="1" applyFill="1" applyBorder="1" applyAlignment="1">
      <alignment vertical="center"/>
    </xf>
    <xf numFmtId="3" fontId="40" fillId="2" borderId="3" xfId="3" applyNumberFormat="1" applyFont="1" applyFill="1" applyBorder="1" applyAlignment="1">
      <alignment horizontal="right" vertical="center"/>
    </xf>
    <xf numFmtId="4" fontId="40" fillId="2" borderId="3" xfId="3" applyNumberFormat="1" applyFont="1" applyFill="1" applyBorder="1" applyAlignment="1">
      <alignment horizontal="right" vertical="center"/>
    </xf>
    <xf numFmtId="3" fontId="41" fillId="2" borderId="3" xfId="3" applyNumberFormat="1" applyFont="1" applyFill="1" applyBorder="1" applyAlignment="1">
      <alignment horizontal="right" vertical="center"/>
    </xf>
    <xf numFmtId="4" fontId="41" fillId="2" borderId="3" xfId="3" applyNumberFormat="1" applyFont="1" applyFill="1" applyBorder="1" applyAlignment="1">
      <alignment horizontal="right" vertical="center"/>
    </xf>
    <xf numFmtId="0" fontId="42" fillId="2" borderId="3" xfId="3" applyFont="1" applyFill="1" applyBorder="1" applyAlignment="1">
      <alignment horizontal="right"/>
    </xf>
    <xf numFmtId="4" fontId="42" fillId="2" borderId="3" xfId="3" applyNumberFormat="1" applyFont="1" applyFill="1" applyBorder="1" applyAlignment="1">
      <alignment horizontal="right"/>
    </xf>
    <xf numFmtId="0" fontId="42" fillId="2" borderId="3" xfId="3" applyFont="1" applyFill="1" applyBorder="1" applyAlignment="1">
      <alignment horizontal="right" vertical="center"/>
    </xf>
    <xf numFmtId="4" fontId="42" fillId="2" borderId="3" xfId="3" applyNumberFormat="1" applyFont="1" applyFill="1" applyBorder="1" applyAlignment="1">
      <alignment horizontal="right" vertical="center"/>
    </xf>
    <xf numFmtId="3" fontId="41" fillId="2" borderId="3" xfId="3" applyNumberFormat="1" applyFont="1" applyFill="1" applyBorder="1" applyAlignment="1">
      <alignment horizontal="right"/>
    </xf>
    <xf numFmtId="4" fontId="41" fillId="2" borderId="3" xfId="3" applyNumberFormat="1" applyFont="1" applyFill="1" applyBorder="1" applyAlignment="1">
      <alignment horizontal="right"/>
    </xf>
    <xf numFmtId="49" fontId="41" fillId="2" borderId="3" xfId="3" applyNumberFormat="1" applyFont="1" applyFill="1" applyBorder="1" applyAlignment="1">
      <alignment horizontal="left" vertical="center" wrapText="1"/>
    </xf>
    <xf numFmtId="3" fontId="40" fillId="0" borderId="3" xfId="3" applyNumberFormat="1" applyFont="1" applyBorder="1" applyAlignment="1">
      <alignment horizontal="right"/>
    </xf>
    <xf numFmtId="4" fontId="40" fillId="0" borderId="3" xfId="3" applyNumberFormat="1" applyFont="1" applyBorder="1" applyAlignment="1">
      <alignment horizontal="right"/>
    </xf>
    <xf numFmtId="3" fontId="41" fillId="0" borderId="3" xfId="3" applyNumberFormat="1" applyFont="1" applyBorder="1" applyAlignment="1">
      <alignment horizontal="right"/>
    </xf>
    <xf numFmtId="4" fontId="41" fillId="0" borderId="3" xfId="3" applyNumberFormat="1" applyFont="1" applyBorder="1" applyAlignment="1">
      <alignment horizontal="right"/>
    </xf>
    <xf numFmtId="49" fontId="41" fillId="2" borderId="20" xfId="3" applyNumberFormat="1" applyFont="1" applyFill="1" applyBorder="1" applyAlignment="1">
      <alignment horizontal="center" vertical="center"/>
    </xf>
    <xf numFmtId="49" fontId="40" fillId="2" borderId="20" xfId="3" applyNumberFormat="1" applyFont="1" applyFill="1" applyBorder="1" applyAlignment="1">
      <alignment vertical="center"/>
    </xf>
    <xf numFmtId="4" fontId="40" fillId="2" borderId="21" xfId="3" applyNumberFormat="1" applyFont="1" applyFill="1" applyBorder="1" applyAlignment="1">
      <alignment horizontal="right" vertical="center"/>
    </xf>
    <xf numFmtId="3" fontId="41" fillId="0" borderId="17" xfId="3" applyNumberFormat="1" applyFont="1" applyBorder="1" applyAlignment="1">
      <alignment horizontal="right"/>
    </xf>
    <xf numFmtId="4" fontId="41" fillId="0" borderId="17" xfId="3" applyNumberFormat="1" applyFont="1" applyBorder="1" applyAlignment="1">
      <alignment horizontal="right"/>
    </xf>
    <xf numFmtId="4" fontId="41" fillId="0" borderId="19" xfId="3" applyNumberFormat="1" applyFont="1" applyBorder="1" applyAlignment="1">
      <alignment horizontal="right"/>
    </xf>
    <xf numFmtId="3" fontId="38" fillId="4" borderId="45" xfId="3" applyNumberFormat="1" applyFont="1" applyFill="1" applyBorder="1" applyAlignment="1">
      <alignment horizontal="center" vertical="center" wrapText="1"/>
    </xf>
    <xf numFmtId="3" fontId="38" fillId="4" borderId="63" xfId="3" applyNumberFormat="1" applyFont="1" applyFill="1" applyBorder="1" applyAlignment="1">
      <alignment horizontal="center" vertical="center"/>
    </xf>
    <xf numFmtId="49" fontId="38" fillId="4" borderId="33" xfId="3" applyNumberFormat="1" applyFont="1" applyFill="1" applyBorder="1" applyAlignment="1">
      <alignment horizontal="center" vertical="center"/>
    </xf>
    <xf numFmtId="49" fontId="38" fillId="4" borderId="6" xfId="3" applyNumberFormat="1" applyFont="1" applyFill="1" applyBorder="1" applyAlignment="1">
      <alignment horizontal="center" vertical="center"/>
    </xf>
    <xf numFmtId="49" fontId="41" fillId="2" borderId="22" xfId="3" applyNumberFormat="1" applyFont="1" applyFill="1" applyBorder="1" applyAlignment="1">
      <alignment horizontal="center" vertical="center"/>
    </xf>
    <xf numFmtId="49" fontId="41" fillId="2" borderId="10" xfId="3" applyNumberFormat="1" applyFont="1" applyFill="1" applyBorder="1" applyAlignment="1">
      <alignment vertical="center"/>
    </xf>
    <xf numFmtId="3" fontId="42" fillId="2" borderId="10" xfId="3" applyNumberFormat="1" applyFont="1" applyFill="1" applyBorder="1"/>
    <xf numFmtId="4" fontId="42" fillId="2" borderId="10" xfId="3" applyNumberFormat="1" applyFont="1" applyFill="1" applyBorder="1" applyAlignment="1">
      <alignment horizontal="center" vertical="center"/>
    </xf>
    <xf numFmtId="4" fontId="42" fillId="2" borderId="10" xfId="3" applyNumberFormat="1" applyFont="1" applyFill="1" applyBorder="1" applyAlignment="1">
      <alignment vertical="center"/>
    </xf>
    <xf numFmtId="4" fontId="42" fillId="2" borderId="23" xfId="3" applyNumberFormat="1" applyFont="1" applyFill="1" applyBorder="1" applyAlignment="1">
      <alignment vertical="center"/>
    </xf>
    <xf numFmtId="1" fontId="44" fillId="4" borderId="7" xfId="3" applyNumberFormat="1" applyFont="1" applyFill="1" applyBorder="1" applyAlignment="1">
      <alignment horizontal="center" vertical="center" wrapText="1"/>
    </xf>
    <xf numFmtId="1" fontId="44" fillId="4" borderId="8" xfId="3" applyNumberFormat="1" applyFont="1" applyFill="1" applyBorder="1" applyAlignment="1">
      <alignment horizontal="center" vertical="center"/>
    </xf>
    <xf numFmtId="1" fontId="26" fillId="4" borderId="8" xfId="0" applyNumberFormat="1" applyFont="1" applyFill="1" applyBorder="1" applyAlignment="1">
      <alignment horizontal="center" vertical="center" wrapText="1"/>
    </xf>
    <xf numFmtId="1" fontId="26" fillId="4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30" fillId="4" borderId="28" xfId="0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right" vertical="center"/>
    </xf>
    <xf numFmtId="4" fontId="6" fillId="2" borderId="64" xfId="0" applyNumberFormat="1" applyFont="1" applyFill="1" applyBorder="1" applyAlignment="1">
      <alignment horizontal="right" vertical="center"/>
    </xf>
    <xf numFmtId="0" fontId="20" fillId="2" borderId="22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4" fontId="26" fillId="2" borderId="26" xfId="0" applyNumberFormat="1" applyFont="1" applyFill="1" applyBorder="1" applyAlignment="1">
      <alignment horizontal="right" vertical="center"/>
    </xf>
    <xf numFmtId="4" fontId="26" fillId="2" borderId="27" xfId="0" applyNumberFormat="1" applyFont="1" applyFill="1" applyBorder="1" applyAlignment="1">
      <alignment horizontal="right"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4" fontId="29" fillId="2" borderId="26" xfId="0" applyNumberFormat="1" applyFont="1" applyFill="1" applyBorder="1" applyAlignment="1">
      <alignment horizontal="right" vertical="center"/>
    </xf>
    <xf numFmtId="0" fontId="48" fillId="2" borderId="3" xfId="0" applyFont="1" applyFill="1" applyBorder="1" applyAlignment="1">
      <alignment horizontal="left" vertical="center" wrapText="1"/>
    </xf>
    <xf numFmtId="0" fontId="20" fillId="2" borderId="20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 wrapText="1"/>
    </xf>
    <xf numFmtId="4" fontId="26" fillId="2" borderId="4" xfId="0" applyNumberFormat="1" applyFont="1" applyFill="1" applyBorder="1" applyAlignment="1">
      <alignment horizontal="right" vertical="center"/>
    </xf>
    <xf numFmtId="4" fontId="26" fillId="2" borderId="21" xfId="0" applyNumberFormat="1" applyFont="1" applyFill="1" applyBorder="1" applyAlignment="1">
      <alignment horizontal="right" vertical="center"/>
    </xf>
    <xf numFmtId="0" fontId="49" fillId="0" borderId="0" xfId="0" applyFont="1" applyAlignment="1">
      <alignment vertical="center"/>
    </xf>
    <xf numFmtId="0" fontId="32" fillId="2" borderId="3" xfId="0" quotePrefix="1" applyFont="1" applyFill="1" applyBorder="1" applyAlignment="1">
      <alignment horizontal="left" vertical="center" wrapText="1"/>
    </xf>
    <xf numFmtId="1" fontId="20" fillId="2" borderId="3" xfId="0" quotePrefix="1" applyNumberFormat="1" applyFont="1" applyFill="1" applyBorder="1" applyAlignment="1">
      <alignment horizontal="left" vertical="center"/>
    </xf>
    <xf numFmtId="0" fontId="32" fillId="2" borderId="17" xfId="0" applyFont="1" applyFill="1" applyBorder="1" applyAlignment="1">
      <alignment vertical="center" wrapText="1"/>
    </xf>
    <xf numFmtId="4" fontId="29" fillId="2" borderId="38" xfId="0" applyNumberFormat="1" applyFont="1" applyFill="1" applyBorder="1" applyAlignment="1">
      <alignment horizontal="right" vertical="center"/>
    </xf>
    <xf numFmtId="4" fontId="29" fillId="2" borderId="65" xfId="0" applyNumberFormat="1" applyFont="1" applyFill="1" applyBorder="1" applyAlignment="1">
      <alignment horizontal="right" vertical="center"/>
    </xf>
    <xf numFmtId="0" fontId="32" fillId="2" borderId="0" xfId="0" applyFont="1" applyFill="1" applyBorder="1" applyAlignment="1">
      <alignment horizontal="left" vertical="center" wrapText="1"/>
    </xf>
    <xf numFmtId="0" fontId="32" fillId="2" borderId="0" xfId="0" applyFont="1" applyFill="1" applyBorder="1" applyAlignment="1">
      <alignment vertical="center" wrapText="1"/>
    </xf>
    <xf numFmtId="4" fontId="29" fillId="2" borderId="0" xfId="0" applyNumberFormat="1" applyFont="1" applyFill="1" applyBorder="1" applyAlignment="1">
      <alignment horizontal="right" vertical="center"/>
    </xf>
    <xf numFmtId="0" fontId="34" fillId="0" borderId="0" xfId="0" applyFont="1" applyBorder="1" applyAlignment="1">
      <alignment vertical="center"/>
    </xf>
    <xf numFmtId="0" fontId="47" fillId="0" borderId="0" xfId="0" applyFont="1" applyBorder="1" applyAlignment="1">
      <alignment horizontal="center" vertical="center"/>
    </xf>
    <xf numFmtId="4" fontId="50" fillId="2" borderId="26" xfId="0" applyNumberFormat="1" applyFont="1" applyFill="1" applyBorder="1" applyAlignment="1">
      <alignment horizontal="right" vertical="center"/>
    </xf>
    <xf numFmtId="4" fontId="50" fillId="2" borderId="40" xfId="0" applyNumberFormat="1" applyFont="1" applyFill="1" applyBorder="1" applyAlignment="1">
      <alignment horizontal="right" vertical="center"/>
    </xf>
    <xf numFmtId="0" fontId="30" fillId="4" borderId="29" xfId="0" applyFont="1" applyFill="1" applyBorder="1" applyAlignment="1">
      <alignment horizontal="center" vertical="center" wrapText="1"/>
    </xf>
    <xf numFmtId="0" fontId="30" fillId="4" borderId="30" xfId="0" applyFont="1" applyFill="1" applyBorder="1" applyAlignment="1">
      <alignment horizontal="center" vertical="center" wrapText="1"/>
    </xf>
    <xf numFmtId="4" fontId="26" fillId="2" borderId="10" xfId="0" applyNumberFormat="1" applyFont="1" applyFill="1" applyBorder="1" applyAlignment="1">
      <alignment horizontal="right" vertical="center"/>
    </xf>
    <xf numFmtId="4" fontId="26" fillId="2" borderId="23" xfId="0" applyNumberFormat="1" applyFont="1" applyFill="1" applyBorder="1" applyAlignment="1">
      <alignment horizontal="right" vertical="center"/>
    </xf>
    <xf numFmtId="0" fontId="32" fillId="2" borderId="3" xfId="0" applyFont="1" applyFill="1" applyBorder="1" applyAlignment="1">
      <alignment vertical="center" wrapText="1"/>
    </xf>
    <xf numFmtId="0" fontId="16" fillId="0" borderId="0" xfId="0" applyFont="1" applyAlignment="1" applyProtection="1">
      <alignment vertical="center"/>
      <protection locked="0"/>
    </xf>
    <xf numFmtId="4" fontId="16" fillId="5" borderId="3" xfId="0" applyNumberFormat="1" applyFont="1" applyFill="1" applyBorder="1" applyAlignment="1" applyProtection="1">
      <alignment horizontal="right" vertical="center" wrapText="1" readingOrder="1"/>
      <protection locked="0"/>
    </xf>
    <xf numFmtId="4" fontId="16" fillId="5" borderId="6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7" borderId="39" xfId="0" applyNumberFormat="1" applyFont="1" applyFill="1" applyBorder="1" applyAlignment="1">
      <alignment horizontal="right" vertical="center"/>
    </xf>
    <xf numFmtId="0" fontId="3" fillId="2" borderId="34" xfId="0" applyFont="1" applyFill="1" applyBorder="1" applyAlignment="1" applyProtection="1">
      <alignment horizontal="left" vertical="center" wrapText="1"/>
      <protection locked="0"/>
    </xf>
    <xf numFmtId="0" fontId="3" fillId="2" borderId="35" xfId="0" applyFont="1" applyFill="1" applyBorder="1" applyAlignment="1" applyProtection="1">
      <alignment horizontal="left" vertical="center" wrapText="1"/>
      <protection locked="0"/>
    </xf>
    <xf numFmtId="4" fontId="3" fillId="2" borderId="35" xfId="0" applyNumberFormat="1" applyFont="1" applyFill="1" applyBorder="1" applyAlignment="1" applyProtection="1">
      <alignment horizontal="right" vertical="center"/>
      <protection locked="0"/>
    </xf>
    <xf numFmtId="4" fontId="16" fillId="5" borderId="35" xfId="0" applyNumberFormat="1" applyFont="1" applyFill="1" applyBorder="1" applyAlignment="1" applyProtection="1">
      <alignment vertical="center" wrapText="1" readingOrder="1"/>
      <protection locked="0"/>
    </xf>
    <xf numFmtId="4" fontId="16" fillId="5" borderId="39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8" borderId="31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2" borderId="20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4" fontId="6" fillId="2" borderId="3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6" fillId="2" borderId="22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4" fontId="6" fillId="2" borderId="10" xfId="0" applyNumberFormat="1" applyFont="1" applyFill="1" applyBorder="1" applyAlignment="1">
      <alignment horizontal="right" vertical="center"/>
    </xf>
    <xf numFmtId="4" fontId="17" fillId="5" borderId="10" xfId="0" applyNumberFormat="1" applyFont="1" applyFill="1" applyBorder="1" applyAlignment="1" applyProtection="1">
      <alignment vertical="center" wrapText="1" readingOrder="1"/>
      <protection locked="0"/>
    </xf>
    <xf numFmtId="4" fontId="17" fillId="5" borderId="10" xfId="0" applyNumberFormat="1" applyFont="1" applyFill="1" applyBorder="1" applyAlignment="1" applyProtection="1">
      <alignment horizontal="right" vertical="center" wrapText="1" readingOrder="1"/>
      <protection locked="0"/>
    </xf>
    <xf numFmtId="4" fontId="17" fillId="5" borderId="23" xfId="0" applyNumberFormat="1" applyFont="1" applyFill="1" applyBorder="1" applyAlignment="1" applyProtection="1">
      <alignment horizontal="right" vertical="center" wrapText="1" readingOrder="1"/>
      <protection locked="0"/>
    </xf>
    <xf numFmtId="4" fontId="34" fillId="0" borderId="0" xfId="0" applyNumberFormat="1" applyFont="1" applyAlignment="1">
      <alignment vertical="center"/>
    </xf>
    <xf numFmtId="49" fontId="33" fillId="2" borderId="3" xfId="0" quotePrefix="1" applyNumberFormat="1" applyFont="1" applyFill="1" applyBorder="1" applyAlignment="1">
      <alignment horizontal="left" vertical="center"/>
    </xf>
    <xf numFmtId="0" fontId="14" fillId="0" borderId="20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33" fillId="2" borderId="3" xfId="0" quotePrefix="1" applyFont="1" applyFill="1" applyBorder="1" applyAlignment="1" applyProtection="1">
      <alignment horizontal="left" vertical="center"/>
      <protection locked="0"/>
    </xf>
    <xf numFmtId="0" fontId="33" fillId="2" borderId="3" xfId="0" quotePrefix="1" applyFont="1" applyFill="1" applyBorder="1" applyAlignment="1" applyProtection="1">
      <alignment horizontal="left" vertical="center" wrapText="1"/>
      <protection locked="0"/>
    </xf>
    <xf numFmtId="4" fontId="14" fillId="0" borderId="3" xfId="0" applyNumberFormat="1" applyFont="1" applyBorder="1" applyProtection="1">
      <protection locked="0"/>
    </xf>
    <xf numFmtId="0" fontId="34" fillId="0" borderId="0" xfId="0" applyFont="1" applyProtection="1">
      <protection locked="0"/>
    </xf>
    <xf numFmtId="0" fontId="35" fillId="2" borderId="3" xfId="0" applyFont="1" applyFill="1" applyBorder="1" applyAlignment="1">
      <alignment horizontal="left" vertical="center" wrapText="1"/>
    </xf>
    <xf numFmtId="4" fontId="14" fillId="0" borderId="3" xfId="0" applyNumberFormat="1" applyFont="1" applyBorder="1" applyAlignment="1">
      <alignment horizontal="right" vertical="center"/>
    </xf>
    <xf numFmtId="4" fontId="14" fillId="0" borderId="21" xfId="0" applyNumberFormat="1" applyFont="1" applyBorder="1" applyAlignment="1">
      <alignment horizontal="right" vertical="center"/>
    </xf>
    <xf numFmtId="4" fontId="14" fillId="0" borderId="3" xfId="0" applyNumberFormat="1" applyFont="1" applyBorder="1" applyAlignment="1">
      <alignment horizontal="right"/>
    </xf>
    <xf numFmtId="4" fontId="14" fillId="0" borderId="21" xfId="0" applyNumberFormat="1" applyFont="1" applyBorder="1" applyAlignment="1">
      <alignment horizontal="right"/>
    </xf>
    <xf numFmtId="4" fontId="14" fillId="0" borderId="3" xfId="0" applyNumberFormat="1" applyFont="1" applyBorder="1" applyAlignment="1" applyProtection="1">
      <alignment horizontal="right"/>
      <protection locked="0"/>
    </xf>
    <xf numFmtId="4" fontId="14" fillId="0" borderId="21" xfId="0" applyNumberFormat="1" applyFont="1" applyBorder="1" applyAlignment="1" applyProtection="1">
      <alignment horizontal="right"/>
      <protection locked="0"/>
    </xf>
    <xf numFmtId="4" fontId="3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5" borderId="36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2" borderId="34" xfId="0" applyFont="1" applyFill="1" applyBorder="1" applyAlignment="1" applyProtection="1">
      <alignment horizontal="left" vertical="center" wrapText="1"/>
      <protection locked="0"/>
    </xf>
    <xf numFmtId="0" fontId="6" fillId="2" borderId="35" xfId="0" applyFont="1" applyFill="1" applyBorder="1" applyAlignment="1" applyProtection="1">
      <alignment horizontal="left" vertical="center" wrapText="1"/>
      <protection locked="0"/>
    </xf>
    <xf numFmtId="4" fontId="32" fillId="2" borderId="3" xfId="0" applyNumberFormat="1" applyFont="1" applyFill="1" applyBorder="1" applyAlignment="1">
      <alignment horizontal="right" vertical="center"/>
    </xf>
    <xf numFmtId="4" fontId="32" fillId="2" borderId="21" xfId="0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4" fontId="25" fillId="2" borderId="3" xfId="0" applyNumberFormat="1" applyFont="1" applyFill="1" applyBorder="1" applyAlignment="1">
      <alignment horizontal="right" vertical="center"/>
    </xf>
    <xf numFmtId="4" fontId="29" fillId="2" borderId="6" xfId="0" applyNumberFormat="1" applyFont="1" applyFill="1" applyBorder="1" applyAlignment="1">
      <alignment horizontal="right" vertical="center"/>
    </xf>
    <xf numFmtId="4" fontId="29" fillId="2" borderId="37" xfId="0" applyNumberFormat="1" applyFont="1" applyFill="1" applyBorder="1" applyAlignment="1">
      <alignment horizontal="right" vertical="center"/>
    </xf>
    <xf numFmtId="49" fontId="33" fillId="2" borderId="6" xfId="0" quotePrefix="1" applyNumberFormat="1" applyFont="1" applyFill="1" applyBorder="1" applyAlignment="1">
      <alignment horizontal="left" vertical="center"/>
    </xf>
    <xf numFmtId="49" fontId="32" fillId="2" borderId="3" xfId="0" applyNumberFormat="1" applyFont="1" applyFill="1" applyBorder="1" applyAlignment="1">
      <alignment horizontal="left" vertical="center" wrapText="1"/>
    </xf>
    <xf numFmtId="49" fontId="33" fillId="2" borderId="3" xfId="0" applyNumberFormat="1" applyFont="1" applyFill="1" applyBorder="1" applyAlignment="1">
      <alignment horizontal="left" vertical="center"/>
    </xf>
    <xf numFmtId="4" fontId="29" fillId="2" borderId="3" xfId="0" quotePrefix="1" applyNumberFormat="1" applyFont="1" applyFill="1" applyBorder="1" applyAlignment="1">
      <alignment horizontal="right" vertical="center"/>
    </xf>
    <xf numFmtId="0" fontId="16" fillId="0" borderId="24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4" fontId="16" fillId="0" borderId="6" xfId="0" applyNumberFormat="1" applyFont="1" applyBorder="1" applyAlignment="1">
      <alignment vertical="center"/>
    </xf>
    <xf numFmtId="0" fontId="32" fillId="2" borderId="22" xfId="0" quotePrefix="1" applyFont="1" applyFill="1" applyBorder="1" applyAlignment="1">
      <alignment horizontal="left" vertical="center"/>
    </xf>
    <xf numFmtId="0" fontId="32" fillId="2" borderId="10" xfId="0" quotePrefix="1" applyFont="1" applyFill="1" applyBorder="1" applyAlignment="1">
      <alignment horizontal="left" vertical="center"/>
    </xf>
    <xf numFmtId="0" fontId="33" fillId="2" borderId="10" xfId="0" quotePrefix="1" applyFont="1" applyFill="1" applyBorder="1" applyAlignment="1">
      <alignment horizontal="left" vertical="center"/>
    </xf>
    <xf numFmtId="4" fontId="29" fillId="2" borderId="10" xfId="0" applyNumberFormat="1" applyFont="1" applyFill="1" applyBorder="1" applyAlignment="1">
      <alignment horizontal="right" vertical="center"/>
    </xf>
    <xf numFmtId="4" fontId="29" fillId="2" borderId="23" xfId="0" applyNumberFormat="1" applyFont="1" applyFill="1" applyBorder="1" applyAlignment="1">
      <alignment horizontal="right" vertical="center"/>
    </xf>
    <xf numFmtId="0" fontId="11" fillId="2" borderId="10" xfId="0" quotePrefix="1" applyFont="1" applyFill="1" applyBorder="1" applyAlignment="1">
      <alignment horizontal="left" vertical="center"/>
    </xf>
    <xf numFmtId="0" fontId="25" fillId="2" borderId="10" xfId="0" quotePrefix="1" applyFont="1" applyFill="1" applyBorder="1" applyAlignment="1">
      <alignment horizontal="left" vertical="center"/>
    </xf>
    <xf numFmtId="0" fontId="32" fillId="2" borderId="22" xfId="0" applyFont="1" applyFill="1" applyBorder="1" applyAlignment="1">
      <alignment horizontal="left" vertical="center" wrapText="1"/>
    </xf>
    <xf numFmtId="0" fontId="32" fillId="2" borderId="10" xfId="0" applyFont="1" applyFill="1" applyBorder="1" applyAlignment="1">
      <alignment horizontal="left" vertical="center" wrapText="1"/>
    </xf>
    <xf numFmtId="0" fontId="25" fillId="2" borderId="10" xfId="0" applyFont="1" applyFill="1" applyBorder="1" applyAlignment="1">
      <alignment horizontal="left" vertical="center" wrapText="1"/>
    </xf>
    <xf numFmtId="0" fontId="25" fillId="2" borderId="22" xfId="0" applyFont="1" applyFill="1" applyBorder="1" applyAlignment="1">
      <alignment horizontal="left" vertical="center" wrapText="1"/>
    </xf>
    <xf numFmtId="4" fontId="30" fillId="2" borderId="10" xfId="0" applyNumberFormat="1" applyFont="1" applyFill="1" applyBorder="1" applyAlignment="1">
      <alignment horizontal="right" vertical="center"/>
    </xf>
    <xf numFmtId="4" fontId="30" fillId="2" borderId="23" xfId="0" applyNumberFormat="1" applyFont="1" applyFill="1" applyBorder="1" applyAlignment="1">
      <alignment horizontal="right" vertical="center"/>
    </xf>
    <xf numFmtId="0" fontId="52" fillId="0" borderId="3" xfId="0" applyFont="1" applyBorder="1" applyAlignment="1">
      <alignment vertical="center" wrapText="1"/>
    </xf>
    <xf numFmtId="0" fontId="33" fillId="2" borderId="10" xfId="0" quotePrefix="1" applyFont="1" applyFill="1" applyBorder="1" applyAlignment="1">
      <alignment horizontal="left" vertical="center" wrapText="1"/>
    </xf>
    <xf numFmtId="49" fontId="33" fillId="2" borderId="17" xfId="0" quotePrefix="1" applyNumberFormat="1" applyFont="1" applyFill="1" applyBorder="1" applyAlignment="1">
      <alignment horizontal="left" vertical="center"/>
    </xf>
    <xf numFmtId="14" fontId="32" fillId="2" borderId="24" xfId="0" applyNumberFormat="1" applyFont="1" applyFill="1" applyBorder="1" applyAlignment="1">
      <alignment horizontal="left" vertical="center" wrapText="1"/>
    </xf>
    <xf numFmtId="14" fontId="32" fillId="2" borderId="6" xfId="0" applyNumberFormat="1" applyFont="1" applyFill="1" applyBorder="1" applyAlignment="1">
      <alignment horizontal="left" vertical="center" wrapText="1"/>
    </xf>
    <xf numFmtId="4" fontId="34" fillId="0" borderId="0" xfId="0" applyNumberFormat="1" applyFont="1"/>
    <xf numFmtId="4" fontId="53" fillId="0" borderId="0" xfId="0" applyNumberFormat="1" applyFont="1" applyAlignment="1">
      <alignment horizontal="center" vertical="center" wrapText="1"/>
    </xf>
    <xf numFmtId="4" fontId="11" fillId="4" borderId="13" xfId="0" applyNumberFormat="1" applyFont="1" applyFill="1" applyBorder="1" applyAlignment="1">
      <alignment horizontal="center" vertical="center" wrapText="1"/>
    </xf>
    <xf numFmtId="3" fontId="10" fillId="4" borderId="18" xfId="0" applyNumberFormat="1" applyFont="1" applyFill="1" applyBorder="1" applyAlignment="1">
      <alignment horizontal="center" vertical="center" wrapText="1"/>
    </xf>
    <xf numFmtId="4" fontId="11" fillId="9" borderId="8" xfId="0" applyNumberFormat="1" applyFont="1" applyFill="1" applyBorder="1" applyAlignment="1">
      <alignment horizontal="right" vertical="center"/>
    </xf>
    <xf numFmtId="4" fontId="11" fillId="8" borderId="31" xfId="0" applyNumberFormat="1" applyFont="1" applyFill="1" applyBorder="1" applyAlignment="1" applyProtection="1">
      <alignment vertical="center" wrapText="1" readingOrder="1"/>
      <protection locked="0"/>
    </xf>
    <xf numFmtId="4" fontId="20" fillId="6" borderId="13" xfId="0" applyNumberFormat="1" applyFont="1" applyFill="1" applyBorder="1" applyAlignment="1" applyProtection="1">
      <alignment vertical="center" wrapText="1" readingOrder="1"/>
      <protection locked="0"/>
    </xf>
    <xf numFmtId="4" fontId="11" fillId="5" borderId="3" xfId="0" applyNumberFormat="1" applyFont="1" applyFill="1" applyBorder="1" applyAlignment="1" applyProtection="1">
      <alignment vertical="center" wrapText="1" readingOrder="1"/>
      <protection locked="0"/>
    </xf>
    <xf numFmtId="4" fontId="9" fillId="5" borderId="17" xfId="0" applyNumberFormat="1" applyFont="1" applyFill="1" applyBorder="1" applyAlignment="1" applyProtection="1">
      <alignment vertical="center" wrapText="1" readingOrder="1"/>
      <protection locked="0"/>
    </xf>
    <xf numFmtId="4" fontId="11" fillId="10" borderId="35" xfId="0" applyNumberFormat="1" applyFont="1" applyFill="1" applyBorder="1" applyAlignment="1" applyProtection="1">
      <alignment vertical="center" wrapText="1" readingOrder="1"/>
      <protection locked="0"/>
    </xf>
    <xf numFmtId="4" fontId="9" fillId="5" borderId="3" xfId="0" applyNumberFormat="1" applyFont="1" applyFill="1" applyBorder="1" applyAlignment="1" applyProtection="1">
      <alignment vertical="center" wrapText="1" readingOrder="1"/>
      <protection locked="0"/>
    </xf>
    <xf numFmtId="4" fontId="9" fillId="5" borderId="6" xfId="0" applyNumberFormat="1" applyFont="1" applyFill="1" applyBorder="1" applyAlignment="1" applyProtection="1">
      <alignment vertical="center" wrapText="1" readingOrder="1"/>
      <protection locked="0"/>
    </xf>
    <xf numFmtId="4" fontId="11" fillId="7" borderId="31" xfId="0" applyNumberFormat="1" applyFont="1" applyFill="1" applyBorder="1" applyAlignment="1">
      <alignment horizontal="right" vertical="center"/>
    </xf>
    <xf numFmtId="4" fontId="20" fillId="6" borderId="3" xfId="0" applyNumberFormat="1" applyFont="1" applyFill="1" applyBorder="1" applyAlignment="1" applyProtection="1">
      <alignment vertical="center" wrapText="1" readingOrder="1"/>
      <protection locked="0"/>
    </xf>
    <xf numFmtId="4" fontId="11" fillId="0" borderId="3" xfId="0" applyNumberFormat="1" applyFont="1" applyBorder="1" applyAlignment="1">
      <alignment vertical="center"/>
    </xf>
    <xf numFmtId="4" fontId="11" fillId="2" borderId="3" xfId="0" applyNumberFormat="1" applyFont="1" applyFill="1" applyBorder="1" applyAlignment="1">
      <alignment horizontal="right" vertical="center"/>
    </xf>
    <xf numFmtId="4" fontId="20" fillId="4" borderId="3" xfId="0" applyNumberFormat="1" applyFont="1" applyFill="1" applyBorder="1" applyAlignment="1">
      <alignment vertical="center"/>
    </xf>
    <xf numFmtId="4" fontId="11" fillId="5" borderId="10" xfId="0" applyNumberFormat="1" applyFont="1" applyFill="1" applyBorder="1" applyAlignment="1" applyProtection="1">
      <alignment vertical="center" wrapText="1" readingOrder="1"/>
      <protection locked="0"/>
    </xf>
    <xf numFmtId="4" fontId="9" fillId="5" borderId="35" xfId="0" applyNumberFormat="1" applyFont="1" applyFill="1" applyBorder="1" applyAlignment="1" applyProtection="1">
      <alignment vertical="center" wrapText="1" readingOrder="1"/>
      <protection locked="0"/>
    </xf>
    <xf numFmtId="4" fontId="11" fillId="7" borderId="35" xfId="0" applyNumberFormat="1" applyFont="1" applyFill="1" applyBorder="1" applyAlignment="1">
      <alignment vertical="center"/>
    </xf>
    <xf numFmtId="4" fontId="20" fillId="6" borderId="10" xfId="0" applyNumberFormat="1" applyFont="1" applyFill="1" applyBorder="1" applyAlignment="1" applyProtection="1">
      <alignment vertical="center" wrapText="1" readingOrder="1"/>
      <protection locked="0"/>
    </xf>
    <xf numFmtId="4" fontId="20" fillId="4" borderId="3" xfId="0" applyNumberFormat="1" applyFont="1" applyFill="1" applyBorder="1" applyAlignment="1">
      <alignment horizontal="right" vertical="center"/>
    </xf>
    <xf numFmtId="4" fontId="11" fillId="5" borderId="3" xfId="0" applyNumberFormat="1" applyFont="1" applyFill="1" applyBorder="1" applyAlignment="1" applyProtection="1">
      <alignment horizontal="right" vertical="center" wrapText="1" readingOrder="1"/>
      <protection locked="0"/>
    </xf>
    <xf numFmtId="4" fontId="9" fillId="5" borderId="3" xfId="0" applyNumberFormat="1" applyFont="1" applyFill="1" applyBorder="1" applyAlignment="1" applyProtection="1">
      <alignment horizontal="right" vertical="center" wrapText="1" readingOrder="1"/>
      <protection locked="0"/>
    </xf>
    <xf numFmtId="4" fontId="9" fillId="2" borderId="3" xfId="0" applyNumberFormat="1" applyFont="1" applyFill="1" applyBorder="1" applyAlignment="1">
      <alignment horizontal="right" vertical="center"/>
    </xf>
    <xf numFmtId="4" fontId="11" fillId="8" borderId="35" xfId="0" applyNumberFormat="1" applyFont="1" applyFill="1" applyBorder="1" applyAlignment="1" applyProtection="1">
      <alignment vertical="center" wrapText="1" readingOrder="1"/>
      <protection locked="0"/>
    </xf>
    <xf numFmtId="4" fontId="11" fillId="8" borderId="8" xfId="0" applyNumberFormat="1" applyFont="1" applyFill="1" applyBorder="1" applyAlignment="1" applyProtection="1">
      <alignment vertical="center" wrapText="1" readingOrder="1"/>
      <protection locked="0"/>
    </xf>
    <xf numFmtId="4" fontId="54" fillId="0" borderId="0" xfId="0" applyNumberFormat="1" applyFont="1"/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1" fillId="2" borderId="0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0" fillId="0" borderId="0" xfId="0" applyAlignment="1"/>
    <xf numFmtId="49" fontId="41" fillId="0" borderId="1" xfId="3" quotePrefix="1" applyNumberFormat="1" applyFont="1" applyBorder="1" applyAlignment="1">
      <alignment horizontal="left" vertical="center"/>
    </xf>
    <xf numFmtId="49" fontId="41" fillId="0" borderId="4" xfId="3" quotePrefix="1" applyNumberFormat="1" applyFont="1" applyBorder="1" applyAlignment="1">
      <alignment horizontal="left" vertical="center"/>
    </xf>
    <xf numFmtId="0" fontId="38" fillId="0" borderId="6" xfId="3" quotePrefix="1" applyFont="1" applyBorder="1" applyAlignment="1">
      <alignment horizontal="center" vertical="center" wrapText="1"/>
    </xf>
    <xf numFmtId="0" fontId="38" fillId="0" borderId="10" xfId="3" quotePrefix="1" applyFont="1" applyBorder="1" applyAlignment="1">
      <alignment horizontal="center" vertical="center" wrapText="1"/>
    </xf>
    <xf numFmtId="0" fontId="38" fillId="0" borderId="6" xfId="3" applyFont="1" applyBorder="1" applyAlignment="1">
      <alignment horizontal="center" vertical="center" wrapText="1"/>
    </xf>
    <xf numFmtId="0" fontId="38" fillId="0" borderId="10" xfId="3" applyFont="1" applyBorder="1" applyAlignment="1">
      <alignment horizontal="center" vertical="center" wrapText="1"/>
    </xf>
    <xf numFmtId="4" fontId="38" fillId="0" borderId="6" xfId="3" quotePrefix="1" applyNumberFormat="1" applyFont="1" applyBorder="1" applyAlignment="1">
      <alignment horizontal="center" vertical="center" wrapText="1"/>
    </xf>
    <xf numFmtId="4" fontId="38" fillId="0" borderId="10" xfId="3" quotePrefix="1" applyNumberFormat="1" applyFont="1" applyBorder="1" applyAlignment="1">
      <alignment horizontal="center" vertical="center" wrapText="1"/>
    </xf>
    <xf numFmtId="0" fontId="38" fillId="0" borderId="0" xfId="3" applyFont="1" applyAlignment="1">
      <alignment horizontal="center" vertical="center" wrapText="1"/>
    </xf>
    <xf numFmtId="3" fontId="38" fillId="0" borderId="0" xfId="3" applyNumberFormat="1" applyFont="1" applyAlignment="1">
      <alignment horizontal="center" vertical="center"/>
    </xf>
    <xf numFmtId="49" fontId="41" fillId="0" borderId="1" xfId="3" quotePrefix="1" applyNumberFormat="1" applyFont="1" applyBorder="1" applyAlignment="1">
      <alignment horizontal="left" vertical="center" wrapText="1"/>
    </xf>
    <xf numFmtId="49" fontId="41" fillId="0" borderId="4" xfId="3" quotePrefix="1" applyNumberFormat="1" applyFont="1" applyBorder="1" applyAlignment="1">
      <alignment horizontal="left" vertical="center" wrapText="1"/>
    </xf>
    <xf numFmtId="3" fontId="38" fillId="0" borderId="0" xfId="3" quotePrefix="1" applyNumberFormat="1" applyFont="1" applyAlignment="1">
      <alignment horizontal="center" vertical="center" wrapText="1"/>
    </xf>
    <xf numFmtId="3" fontId="41" fillId="0" borderId="1" xfId="3" quotePrefix="1" applyNumberFormat="1" applyFont="1" applyBorder="1" applyAlignment="1">
      <alignment horizontal="left" vertical="center"/>
    </xf>
    <xf numFmtId="3" fontId="41" fillId="0" borderId="4" xfId="3" quotePrefix="1" applyNumberFormat="1" applyFont="1" applyBorder="1" applyAlignment="1">
      <alignment horizontal="left" vertical="center"/>
    </xf>
    <xf numFmtId="3" fontId="38" fillId="0" borderId="56" xfId="3" applyNumberFormat="1" applyFont="1" applyBorder="1" applyAlignment="1">
      <alignment horizontal="right" vertical="center" wrapText="1"/>
    </xf>
    <xf numFmtId="3" fontId="38" fillId="0" borderId="0" xfId="3" applyNumberFormat="1" applyFont="1" applyAlignment="1">
      <alignment horizontal="center" vertical="center" wrapText="1"/>
    </xf>
    <xf numFmtId="3" fontId="41" fillId="0" borderId="1" xfId="3" quotePrefix="1" applyNumberFormat="1" applyFont="1" applyBorder="1" applyAlignment="1">
      <alignment horizontal="center" vertical="center"/>
    </xf>
    <xf numFmtId="3" fontId="41" fillId="0" borderId="4" xfId="3" quotePrefix="1" applyNumberFormat="1" applyFont="1" applyBorder="1" applyAlignment="1">
      <alignment horizontal="center" vertical="center"/>
    </xf>
    <xf numFmtId="3" fontId="38" fillId="0" borderId="0" xfId="3" quotePrefix="1" applyNumberFormat="1" applyFont="1" applyAlignment="1">
      <alignment horizontal="left" vertical="center" wrapText="1"/>
    </xf>
    <xf numFmtId="3" fontId="41" fillId="0" borderId="0" xfId="3" quotePrefix="1" applyNumberFormat="1" applyFont="1" applyAlignment="1">
      <alignment horizontal="left" vertical="center"/>
    </xf>
    <xf numFmtId="3" fontId="38" fillId="0" borderId="5" xfId="3" quotePrefix="1" applyNumberFormat="1" applyFont="1" applyBorder="1" applyAlignment="1">
      <alignment horizontal="left" wrapText="1"/>
    </xf>
    <xf numFmtId="4" fontId="38" fillId="0" borderId="6" xfId="3" applyNumberFormat="1" applyFont="1" applyBorder="1" applyAlignment="1">
      <alignment horizontal="center" vertical="center" wrapText="1"/>
    </xf>
    <xf numFmtId="4" fontId="38" fillId="0" borderId="10" xfId="3" applyNumberFormat="1" applyFont="1" applyBorder="1" applyAlignment="1">
      <alignment horizontal="center" vertical="center" wrapText="1"/>
    </xf>
    <xf numFmtId="3" fontId="38" fillId="0" borderId="6" xfId="3" quotePrefix="1" applyNumberFormat="1" applyFont="1" applyBorder="1" applyAlignment="1">
      <alignment horizontal="center" vertical="center" wrapText="1"/>
    </xf>
    <xf numFmtId="3" fontId="38" fillId="0" borderId="10" xfId="3" quotePrefix="1" applyNumberFormat="1" applyFont="1" applyBorder="1" applyAlignment="1">
      <alignment horizontal="center" vertical="center" wrapText="1"/>
    </xf>
    <xf numFmtId="3" fontId="38" fillId="0" borderId="6" xfId="3" applyNumberFormat="1" applyFont="1" applyBorder="1" applyAlignment="1">
      <alignment horizontal="right" vertical="center" wrapText="1"/>
    </xf>
    <xf numFmtId="3" fontId="38" fillId="0" borderId="10" xfId="3" applyNumberFormat="1" applyFont="1" applyBorder="1" applyAlignment="1">
      <alignment horizontal="right" vertical="center" wrapText="1"/>
    </xf>
    <xf numFmtId="3" fontId="38" fillId="0" borderId="6" xfId="3" applyNumberFormat="1" applyFont="1" applyBorder="1" applyAlignment="1">
      <alignment horizontal="center" vertical="center" wrapText="1"/>
    </xf>
    <xf numFmtId="3" fontId="38" fillId="0" borderId="10" xfId="3" applyNumberFormat="1" applyFont="1" applyBorder="1" applyAlignment="1">
      <alignment horizontal="center" vertical="center" wrapText="1"/>
    </xf>
    <xf numFmtId="0" fontId="41" fillId="0" borderId="1" xfId="3" quotePrefix="1" applyFont="1" applyBorder="1" applyAlignment="1">
      <alignment horizontal="center" vertical="center"/>
    </xf>
    <xf numFmtId="0" fontId="41" fillId="0" borderId="4" xfId="3" quotePrefix="1" applyFont="1" applyBorder="1" applyAlignment="1">
      <alignment horizontal="center" vertical="center"/>
    </xf>
    <xf numFmtId="3" fontId="41" fillId="0" borderId="60" xfId="3" quotePrefix="1" applyNumberFormat="1" applyFont="1" applyBorder="1" applyAlignment="1">
      <alignment horizontal="center" vertical="center"/>
    </xf>
    <xf numFmtId="3" fontId="41" fillId="0" borderId="61" xfId="3" quotePrefix="1" applyNumberFormat="1" applyFont="1" applyBorder="1" applyAlignment="1">
      <alignment horizontal="center" vertical="center"/>
    </xf>
    <xf numFmtId="3" fontId="38" fillId="0" borderId="62" xfId="3" applyNumberFormat="1" applyFont="1" applyBorder="1" applyAlignment="1">
      <alignment horizontal="center" vertical="center"/>
    </xf>
    <xf numFmtId="3" fontId="43" fillId="0" borderId="0" xfId="3" applyNumberFormat="1" applyFont="1" applyAlignment="1">
      <alignment horizontal="center" vertical="center"/>
    </xf>
    <xf numFmtId="3" fontId="41" fillId="0" borderId="5" xfId="3" quotePrefix="1" applyNumberFormat="1" applyFont="1" applyBorder="1" applyAlignment="1">
      <alignment horizontal="left" vertical="center" wrapText="1"/>
    </xf>
    <xf numFmtId="49" fontId="41" fillId="2" borderId="20" xfId="3" applyNumberFormat="1" applyFont="1" applyFill="1" applyBorder="1" applyAlignment="1">
      <alignment horizontal="right" vertical="center"/>
    </xf>
    <xf numFmtId="49" fontId="41" fillId="2" borderId="3" xfId="3" applyNumberFormat="1" applyFont="1" applyFill="1" applyBorder="1" applyAlignment="1">
      <alignment horizontal="right" vertical="center"/>
    </xf>
    <xf numFmtId="3" fontId="41" fillId="2" borderId="20" xfId="3" applyNumberFormat="1" applyFont="1" applyFill="1" applyBorder="1" applyAlignment="1">
      <alignment horizontal="center"/>
    </xf>
    <xf numFmtId="3" fontId="41" fillId="2" borderId="3" xfId="3" applyNumberFormat="1" applyFont="1" applyFill="1" applyBorder="1" applyAlignment="1">
      <alignment horizontal="center"/>
    </xf>
    <xf numFmtId="3" fontId="41" fillId="2" borderId="15" xfId="3" applyNumberFormat="1" applyFont="1" applyFill="1" applyBorder="1" applyAlignment="1">
      <alignment horizontal="center"/>
    </xf>
    <xf numFmtId="3" fontId="41" fillId="2" borderId="17" xfId="3" applyNumberFormat="1" applyFont="1" applyFill="1" applyBorder="1" applyAlignment="1">
      <alignment horizontal="center"/>
    </xf>
    <xf numFmtId="3" fontId="43" fillId="2" borderId="0" xfId="3" applyNumberFormat="1" applyFont="1" applyFill="1" applyAlignment="1">
      <alignment horizontal="center" vertical="center"/>
    </xf>
  </cellXfs>
  <cellStyles count="5">
    <cellStyle name="Normalno" xfId="0" builtinId="0"/>
    <cellStyle name="Normalno 2" xfId="1"/>
    <cellStyle name="Normalno 3" xfId="2"/>
    <cellStyle name="Normalno 3 2" xfId="3"/>
    <cellStyle name="Obično_List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9525</xdr:rowOff>
    </xdr:from>
    <xdr:to>
      <xdr:col>1</xdr:col>
      <xdr:colOff>354330</xdr:colOff>
      <xdr:row>3</xdr:row>
      <xdr:rowOff>137795</xdr:rowOff>
    </xdr:to>
    <xdr:pic>
      <xdr:nvPicPr>
        <xdr:cNvPr id="3" name="Slika 2" descr="D:\Users\Korisnik\Desktop\grb_rh_3_jednobojni.jpg">
          <a:extLst>
            <a:ext uri="{FF2B5EF4-FFF2-40B4-BE49-F238E27FC236}">
              <a16:creationId xmlns:a16="http://schemas.microsoft.com/office/drawing/2014/main" id="{416C1392-3680-40A4-91B6-795C58B19E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525"/>
          <a:ext cx="563880" cy="614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64035</xdr:rowOff>
    </xdr:from>
    <xdr:to>
      <xdr:col>2</xdr:col>
      <xdr:colOff>3586</xdr:colOff>
      <xdr:row>4</xdr:row>
      <xdr:rowOff>1</xdr:rowOff>
    </xdr:to>
    <xdr:pic>
      <xdr:nvPicPr>
        <xdr:cNvPr id="3" name="Slika 2" descr="D:\Users\Korisnik\Desktop\grb_rh_3_jednobojni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61" y="64035"/>
          <a:ext cx="563880" cy="5763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563880</xdr:colOff>
      <xdr:row>4</xdr:row>
      <xdr:rowOff>118357</xdr:rowOff>
    </xdr:to>
    <xdr:pic>
      <xdr:nvPicPr>
        <xdr:cNvPr id="3" name="Slika 2" descr="D:\Users\Korisnik\Desktop\grb_rh_3_jednobojni.jpg">
          <a:extLst>
            <a:ext uri="{FF2B5EF4-FFF2-40B4-BE49-F238E27FC236}">
              <a16:creationId xmlns:a16="http://schemas.microsoft.com/office/drawing/2014/main" id="{BF43CF1E-B61E-400D-8519-633627FADB9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811" y="165230"/>
          <a:ext cx="563880" cy="614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0</xdr:row>
      <xdr:rowOff>47626</xdr:rowOff>
    </xdr:from>
    <xdr:to>
      <xdr:col>0</xdr:col>
      <xdr:colOff>1192530</xdr:colOff>
      <xdr:row>4</xdr:row>
      <xdr:rowOff>61596</xdr:rowOff>
    </xdr:to>
    <xdr:pic>
      <xdr:nvPicPr>
        <xdr:cNvPr id="6" name="Slika 5" descr="D:\Users\Korisnik\Desktop\grb_rh_3_jednobojni.jpg">
          <a:extLst>
            <a:ext uri="{FF2B5EF4-FFF2-40B4-BE49-F238E27FC236}">
              <a16:creationId xmlns:a16="http://schemas.microsoft.com/office/drawing/2014/main" id="{8FD0C075-2859-47F0-BA34-F2E18BFCE7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7626"/>
          <a:ext cx="563880" cy="661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1905</xdr:colOff>
      <xdr:row>4</xdr:row>
      <xdr:rowOff>128270</xdr:rowOff>
    </xdr:to>
    <xdr:pic>
      <xdr:nvPicPr>
        <xdr:cNvPr id="3" name="Slika 2" descr="D:\Users\Korisnik\Desktop\grb_rh_3_jednobojni.jpg">
          <a:extLst>
            <a:ext uri="{FF2B5EF4-FFF2-40B4-BE49-F238E27FC236}">
              <a16:creationId xmlns:a16="http://schemas.microsoft.com/office/drawing/2014/main" id="{0B31176E-BF7B-4559-8DBB-F029E6D2B6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1925"/>
          <a:ext cx="563880" cy="614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0</xdr:rowOff>
    </xdr:from>
    <xdr:to>
      <xdr:col>1</xdr:col>
      <xdr:colOff>40005</xdr:colOff>
      <xdr:row>3</xdr:row>
      <xdr:rowOff>128270</xdr:rowOff>
    </xdr:to>
    <xdr:pic>
      <xdr:nvPicPr>
        <xdr:cNvPr id="3" name="Slika 2" descr="D:\Users\Korisnik\Desktop\grb_rh_3_jednobojni.jpg">
          <a:extLst>
            <a:ext uri="{FF2B5EF4-FFF2-40B4-BE49-F238E27FC236}">
              <a16:creationId xmlns:a16="http://schemas.microsoft.com/office/drawing/2014/main" id="{B2865950-CD32-4832-92EB-D2BAF65B36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563880" cy="614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ubravka/Downloads/polugodi&#353;nji%20izvje&#353;taj%20PK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 "/>
      <sheetName val="RAČUN PRIHODA I RASHODA"/>
      <sheetName val="Rashodi -funkcijska"/>
      <sheetName val="Račun financiranja"/>
      <sheetName val="POSEBNI_DIO_"/>
      <sheetName val="KONTROLNA TABLIC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abSelected="1" workbookViewId="0">
      <selection activeCell="A15" sqref="A15:J15"/>
    </sheetView>
  </sheetViews>
  <sheetFormatPr defaultRowHeight="15" x14ac:dyDescent="0.25"/>
  <cols>
    <col min="5" max="5" width="25.28515625" customWidth="1"/>
    <col min="6" max="10" width="25.28515625" style="23" customWidth="1"/>
    <col min="13" max="13" width="0" hidden="1" customWidth="1"/>
  </cols>
  <sheetData>
    <row r="1" spans="1:21" s="53" customFormat="1" ht="12.75" x14ac:dyDescent="0.2">
      <c r="F1" s="58"/>
      <c r="G1" s="58"/>
      <c r="H1" s="58"/>
      <c r="I1" s="58"/>
      <c r="J1" s="58"/>
    </row>
    <row r="2" spans="1:21" s="53" customFormat="1" ht="12.75" x14ac:dyDescent="0.2">
      <c r="F2" s="58"/>
      <c r="G2" s="58"/>
      <c r="H2" s="58"/>
      <c r="I2" s="58"/>
      <c r="J2" s="58"/>
    </row>
    <row r="3" spans="1:21" s="53" customFormat="1" ht="12.75" x14ac:dyDescent="0.2">
      <c r="F3" s="58"/>
      <c r="G3" s="58"/>
      <c r="H3" s="58"/>
      <c r="I3" s="58"/>
      <c r="J3" s="58"/>
      <c r="S3" s="54"/>
      <c r="T3" s="54"/>
      <c r="U3" s="54"/>
    </row>
    <row r="4" spans="1:21" s="53" customFormat="1" ht="12.75" x14ac:dyDescent="0.2">
      <c r="F4" s="58"/>
      <c r="G4" s="58"/>
      <c r="H4" s="58"/>
      <c r="I4" s="58"/>
      <c r="J4" s="58"/>
    </row>
    <row r="5" spans="1:21" s="53" customFormat="1" ht="12.75" x14ac:dyDescent="0.2">
      <c r="F5" s="58"/>
      <c r="G5" s="58"/>
      <c r="H5" s="58"/>
      <c r="I5" s="58"/>
      <c r="J5" s="58"/>
    </row>
    <row r="6" spans="1:21" s="53" customFormat="1" ht="12.75" x14ac:dyDescent="0.2">
      <c r="F6" s="58"/>
      <c r="G6" s="58"/>
      <c r="H6" s="58"/>
      <c r="I6" s="58"/>
      <c r="J6" s="58"/>
    </row>
    <row r="7" spans="1:21" s="53" customFormat="1" ht="15.75" x14ac:dyDescent="0.25">
      <c r="A7" s="55" t="s">
        <v>127</v>
      </c>
      <c r="B7" s="55"/>
      <c r="C7" s="55"/>
      <c r="D7" s="55"/>
      <c r="E7" s="56"/>
      <c r="F7" s="59"/>
      <c r="G7" s="59"/>
      <c r="H7" s="59"/>
      <c r="I7" s="59"/>
      <c r="J7" s="59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s="53" customFormat="1" ht="15.75" x14ac:dyDescent="0.25">
      <c r="A8" s="55" t="s">
        <v>128</v>
      </c>
      <c r="B8" s="55"/>
      <c r="C8" s="55"/>
      <c r="D8" s="55"/>
      <c r="E8" s="56"/>
      <c r="F8" s="59"/>
      <c r="G8" s="59"/>
      <c r="H8" s="59"/>
      <c r="I8" s="59"/>
      <c r="J8" s="59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1" s="53" customFormat="1" ht="15.75" x14ac:dyDescent="0.25">
      <c r="A9" s="55" t="s">
        <v>326</v>
      </c>
      <c r="B9" s="55"/>
      <c r="C9" s="55"/>
      <c r="D9" s="55"/>
      <c r="E9" s="56"/>
      <c r="F9" s="59"/>
      <c r="G9" s="59"/>
      <c r="H9" s="59"/>
      <c r="I9" s="59"/>
      <c r="J9" s="59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s="53" customFormat="1" ht="15.75" x14ac:dyDescent="0.25">
      <c r="A10" s="55" t="s">
        <v>327</v>
      </c>
      <c r="B10" s="55"/>
      <c r="C10" s="55"/>
      <c r="D10" s="55"/>
      <c r="E10" s="56"/>
      <c r="F10" s="59"/>
      <c r="G10" s="59"/>
      <c r="H10" s="59"/>
      <c r="I10" s="59"/>
      <c r="J10" s="59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spans="1:21" s="53" customFormat="1" ht="15.75" x14ac:dyDescent="0.25">
      <c r="A11" s="57" t="s">
        <v>364</v>
      </c>
      <c r="B11" s="55"/>
      <c r="C11" s="55"/>
      <c r="D11" s="55"/>
      <c r="E11" s="56"/>
      <c r="F11" s="59"/>
      <c r="G11" s="59"/>
      <c r="H11" s="59"/>
      <c r="I11" s="59"/>
      <c r="J11" s="59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spans="1:21" s="53" customFormat="1" ht="15.75" x14ac:dyDescent="0.25">
      <c r="A12" s="57" t="s">
        <v>370</v>
      </c>
      <c r="B12" s="55"/>
      <c r="C12" s="55"/>
      <c r="D12" s="55"/>
      <c r="E12" s="56"/>
      <c r="F12" s="59"/>
      <c r="G12" s="59"/>
      <c r="H12" s="59"/>
      <c r="I12" s="59"/>
      <c r="J12" s="59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spans="1:21" s="53" customFormat="1" ht="15.75" x14ac:dyDescent="0.25">
      <c r="A13" s="55" t="s">
        <v>358</v>
      </c>
      <c r="B13" s="55"/>
      <c r="C13" s="55"/>
      <c r="D13" s="55"/>
      <c r="E13" s="56"/>
      <c r="F13" s="59"/>
      <c r="G13" s="59"/>
      <c r="H13" s="59"/>
      <c r="I13" s="59"/>
      <c r="J13" s="59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spans="1:21" s="53" customFormat="1" ht="15.75" x14ac:dyDescent="0.25">
      <c r="A14" s="55"/>
      <c r="B14" s="55"/>
      <c r="C14" s="55"/>
      <c r="D14" s="55"/>
      <c r="E14" s="56"/>
      <c r="F14" s="59"/>
      <c r="G14" s="59"/>
      <c r="H14" s="59"/>
      <c r="I14" s="59"/>
      <c r="J14" s="59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spans="1:21" x14ac:dyDescent="0.25">
      <c r="A15" s="612" t="s">
        <v>359</v>
      </c>
      <c r="B15" s="613"/>
      <c r="C15" s="613"/>
      <c r="D15" s="613"/>
      <c r="E15" s="613"/>
      <c r="F15" s="613"/>
      <c r="G15" s="613"/>
      <c r="H15" s="613"/>
      <c r="I15" s="613"/>
      <c r="J15" s="613"/>
    </row>
    <row r="16" spans="1:21" ht="18" customHeight="1" x14ac:dyDescent="0.25">
      <c r="A16" s="3"/>
      <c r="B16" s="3"/>
      <c r="C16" s="3"/>
      <c r="D16" s="3"/>
      <c r="E16" s="3"/>
      <c r="F16" s="22"/>
      <c r="G16" s="22"/>
      <c r="H16" s="22"/>
      <c r="I16" s="22"/>
      <c r="J16" s="22"/>
    </row>
    <row r="17" spans="1:10" x14ac:dyDescent="0.25">
      <c r="A17" s="612" t="s">
        <v>355</v>
      </c>
      <c r="B17" s="613"/>
      <c r="C17" s="613"/>
      <c r="D17" s="613"/>
      <c r="E17" s="613"/>
      <c r="F17" s="613"/>
      <c r="G17" s="613"/>
      <c r="H17" s="613"/>
      <c r="I17" s="100"/>
      <c r="J17" s="100"/>
    </row>
    <row r="18" spans="1:10" ht="18" x14ac:dyDescent="0.25">
      <c r="A18" s="3"/>
      <c r="B18" s="3"/>
      <c r="C18" s="3"/>
      <c r="D18" s="3"/>
      <c r="E18" s="3"/>
      <c r="F18" s="22"/>
      <c r="G18" s="22"/>
      <c r="H18" s="22"/>
      <c r="I18" s="34"/>
      <c r="J18" s="34"/>
    </row>
    <row r="19" spans="1:10" ht="18" customHeight="1" x14ac:dyDescent="0.25">
      <c r="A19" s="612" t="s">
        <v>35</v>
      </c>
      <c r="B19" s="623"/>
      <c r="C19" s="623"/>
      <c r="D19" s="623"/>
      <c r="E19" s="623"/>
      <c r="F19" s="623"/>
      <c r="G19" s="623"/>
      <c r="H19" s="623"/>
      <c r="I19" s="623"/>
      <c r="J19" s="623"/>
    </row>
    <row r="20" spans="1:10" ht="18.75" thickBot="1" x14ac:dyDescent="0.3">
      <c r="A20" s="1"/>
      <c r="B20" s="2"/>
      <c r="C20" s="2"/>
      <c r="D20" s="2"/>
      <c r="E20" s="4"/>
      <c r="F20" s="60"/>
      <c r="G20" s="60"/>
      <c r="H20" s="60"/>
      <c r="I20" s="60"/>
      <c r="J20" s="61"/>
    </row>
    <row r="21" spans="1:10" ht="26.25" thickBot="1" x14ac:dyDescent="0.3">
      <c r="A21" s="13"/>
      <c r="B21" s="14"/>
      <c r="C21" s="14"/>
      <c r="D21" s="15"/>
      <c r="E21" s="16"/>
      <c r="F21" s="151" t="s">
        <v>129</v>
      </c>
      <c r="G21" s="43" t="s">
        <v>130</v>
      </c>
      <c r="H21" s="43" t="s">
        <v>131</v>
      </c>
      <c r="I21" s="44" t="s">
        <v>132</v>
      </c>
      <c r="J21" s="44" t="s">
        <v>132</v>
      </c>
    </row>
    <row r="22" spans="1:10" x14ac:dyDescent="0.25">
      <c r="A22" s="624" t="s">
        <v>0</v>
      </c>
      <c r="B22" s="615"/>
      <c r="C22" s="615"/>
      <c r="D22" s="615"/>
      <c r="E22" s="625"/>
      <c r="F22" s="63">
        <f>F23+F24</f>
        <v>3448639.4</v>
      </c>
      <c r="G22" s="63">
        <f t="shared" ref="G22:H22" si="0">G23+G24</f>
        <v>4055560.33</v>
      </c>
      <c r="H22" s="63">
        <f t="shared" si="0"/>
        <v>3631217.63</v>
      </c>
      <c r="I22" s="63">
        <f>H22/F22*100</f>
        <v>105.29421052256144</v>
      </c>
      <c r="J22" s="63">
        <f>H22/G22*100</f>
        <v>89.536767660413517</v>
      </c>
    </row>
    <row r="23" spans="1:10" x14ac:dyDescent="0.25">
      <c r="A23" s="620" t="s">
        <v>1</v>
      </c>
      <c r="B23" s="617"/>
      <c r="C23" s="617"/>
      <c r="D23" s="617"/>
      <c r="E23" s="611"/>
      <c r="F23" s="64">
        <f>' Račun prihoda i rashoda'!E24</f>
        <v>3448639.4</v>
      </c>
      <c r="G23" s="64">
        <f>' Račun prihoda i rashoda'!F24</f>
        <v>4055560.33</v>
      </c>
      <c r="H23" s="64">
        <f>' Račun prihoda i rashoda'!G24</f>
        <v>3631217.63</v>
      </c>
      <c r="I23" s="64">
        <f t="shared" ref="I23:I28" si="1">H23/F23*100</f>
        <v>105.29421052256144</v>
      </c>
      <c r="J23" s="64">
        <f t="shared" ref="J23:J28" si="2">H23/G23*100</f>
        <v>89.536767660413517</v>
      </c>
    </row>
    <row r="24" spans="1:10" x14ac:dyDescent="0.25">
      <c r="A24" s="610" t="s">
        <v>2</v>
      </c>
      <c r="B24" s="611"/>
      <c r="C24" s="611"/>
      <c r="D24" s="611"/>
      <c r="E24" s="611"/>
      <c r="F24" s="64">
        <f>' Račun prihoda i rashoda'!E67</f>
        <v>0</v>
      </c>
      <c r="G24" s="64">
        <f>' Račun prihoda i rashoda'!F67</f>
        <v>0</v>
      </c>
      <c r="H24" s="64">
        <f>' Račun prihoda i rashoda'!G67</f>
        <v>0</v>
      </c>
      <c r="I24" s="64" t="e">
        <f t="shared" si="1"/>
        <v>#DIV/0!</v>
      </c>
      <c r="J24" s="64" t="e">
        <f t="shared" si="2"/>
        <v>#DIV/0!</v>
      </c>
    </row>
    <row r="25" spans="1:10" x14ac:dyDescent="0.25">
      <c r="A25" s="17" t="s">
        <v>3</v>
      </c>
      <c r="B25" s="18"/>
      <c r="C25" s="18"/>
      <c r="D25" s="18"/>
      <c r="E25" s="18"/>
      <c r="F25" s="63">
        <f>F26+F27</f>
        <v>3343305.8400000003</v>
      </c>
      <c r="G25" s="63">
        <f t="shared" ref="G25:H25" si="3">G26+G27</f>
        <v>4258957.8100000005</v>
      </c>
      <c r="H25" s="63">
        <f t="shared" si="3"/>
        <v>4059589.06</v>
      </c>
      <c r="I25" s="63">
        <f t="shared" si="1"/>
        <v>121.4244001081277</v>
      </c>
      <c r="J25" s="63">
        <f t="shared" si="2"/>
        <v>95.318837168757952</v>
      </c>
    </row>
    <row r="26" spans="1:10" x14ac:dyDescent="0.25">
      <c r="A26" s="616" t="s">
        <v>4</v>
      </c>
      <c r="B26" s="617"/>
      <c r="C26" s="617"/>
      <c r="D26" s="617"/>
      <c r="E26" s="617"/>
      <c r="F26" s="64">
        <f>' Račun prihoda i rashoda'!E88</f>
        <v>3255467.6</v>
      </c>
      <c r="G26" s="64">
        <f>' Račun prihoda i rashoda'!F88</f>
        <v>4012143.41</v>
      </c>
      <c r="H26" s="64">
        <f>' Račun prihoda i rashoda'!G88</f>
        <v>3895696.08</v>
      </c>
      <c r="I26" s="64">
        <f t="shared" si="1"/>
        <v>119.66625255308945</v>
      </c>
      <c r="J26" s="65">
        <f t="shared" si="2"/>
        <v>97.0976279235243</v>
      </c>
    </row>
    <row r="27" spans="1:10" x14ac:dyDescent="0.25">
      <c r="A27" s="610" t="s">
        <v>5</v>
      </c>
      <c r="B27" s="611"/>
      <c r="C27" s="611"/>
      <c r="D27" s="611"/>
      <c r="E27" s="611"/>
      <c r="F27" s="64">
        <f>' Račun prihoda i rashoda'!E251</f>
        <v>87838.24</v>
      </c>
      <c r="G27" s="64">
        <f>' Račun prihoda i rashoda'!F251</f>
        <v>246814.40000000002</v>
      </c>
      <c r="H27" s="64">
        <f>' Račun prihoda i rashoda'!G251</f>
        <v>163892.97999999998</v>
      </c>
      <c r="I27" s="64">
        <f t="shared" si="1"/>
        <v>186.58499988160051</v>
      </c>
      <c r="J27" s="65">
        <f t="shared" si="2"/>
        <v>66.40332978950984</v>
      </c>
    </row>
    <row r="28" spans="1:10" x14ac:dyDescent="0.25">
      <c r="A28" s="614" t="s">
        <v>6</v>
      </c>
      <c r="B28" s="615"/>
      <c r="C28" s="615"/>
      <c r="D28" s="615"/>
      <c r="E28" s="615"/>
      <c r="F28" s="63">
        <f>F22-F25</f>
        <v>105333.55999999959</v>
      </c>
      <c r="G28" s="63">
        <f t="shared" ref="G28:H28" si="4">G22-G25</f>
        <v>-203397.48000000045</v>
      </c>
      <c r="H28" s="63">
        <f t="shared" si="4"/>
        <v>-428371.43000000017</v>
      </c>
      <c r="I28" s="63">
        <f t="shared" si="1"/>
        <v>-406.68086220574128</v>
      </c>
      <c r="J28" s="63">
        <f t="shared" si="2"/>
        <v>210.60803211524507</v>
      </c>
    </row>
    <row r="29" spans="1:10" ht="18" x14ac:dyDescent="0.25">
      <c r="A29" s="3"/>
      <c r="B29" s="5"/>
      <c r="C29" s="5"/>
      <c r="D29" s="5"/>
      <c r="E29" s="5"/>
      <c r="F29" s="66"/>
      <c r="G29" s="66"/>
      <c r="H29" s="67"/>
      <c r="I29" s="67"/>
      <c r="J29" s="67"/>
    </row>
    <row r="30" spans="1:10" ht="18" customHeight="1" x14ac:dyDescent="0.25">
      <c r="A30" s="612" t="s">
        <v>36</v>
      </c>
      <c r="B30" s="613"/>
      <c r="C30" s="613"/>
      <c r="D30" s="613"/>
      <c r="E30" s="613"/>
      <c r="F30" s="613"/>
      <c r="G30" s="613"/>
      <c r="H30" s="613"/>
      <c r="I30" s="99"/>
      <c r="J30" s="99"/>
    </row>
    <row r="31" spans="1:10" ht="18" x14ac:dyDescent="0.25">
      <c r="A31" s="3"/>
      <c r="B31" s="5"/>
      <c r="C31" s="5"/>
      <c r="D31" s="5"/>
      <c r="E31" s="5"/>
      <c r="F31" s="66"/>
      <c r="G31" s="66"/>
      <c r="H31" s="67"/>
      <c r="I31" s="67"/>
      <c r="J31" s="67"/>
    </row>
    <row r="32" spans="1:10" ht="25.5" x14ac:dyDescent="0.25">
      <c r="A32" s="13"/>
      <c r="B32" s="14"/>
      <c r="C32" s="14"/>
      <c r="D32" s="15"/>
      <c r="E32" s="16"/>
      <c r="F32" s="62" t="s">
        <v>129</v>
      </c>
      <c r="G32" s="62" t="s">
        <v>130</v>
      </c>
      <c r="H32" s="62" t="s">
        <v>131</v>
      </c>
      <c r="I32" s="62" t="s">
        <v>132</v>
      </c>
      <c r="J32" s="62" t="s">
        <v>132</v>
      </c>
    </row>
    <row r="33" spans="1:14" ht="15.75" customHeight="1" x14ac:dyDescent="0.25">
      <c r="A33" s="620" t="s">
        <v>8</v>
      </c>
      <c r="B33" s="621"/>
      <c r="C33" s="621"/>
      <c r="D33" s="621"/>
      <c r="E33" s="622"/>
      <c r="F33" s="64">
        <v>0</v>
      </c>
      <c r="G33" s="64">
        <v>0</v>
      </c>
      <c r="H33" s="64">
        <v>0</v>
      </c>
      <c r="I33" s="64">
        <v>0</v>
      </c>
      <c r="J33" s="64">
        <v>0</v>
      </c>
    </row>
    <row r="34" spans="1:14" x14ac:dyDescent="0.25">
      <c r="A34" s="620" t="s">
        <v>9</v>
      </c>
      <c r="B34" s="617"/>
      <c r="C34" s="617"/>
      <c r="D34" s="617"/>
      <c r="E34" s="617"/>
      <c r="F34" s="64">
        <v>0</v>
      </c>
      <c r="G34" s="64">
        <v>0</v>
      </c>
      <c r="H34" s="64">
        <v>0</v>
      </c>
      <c r="I34" s="64">
        <v>0</v>
      </c>
      <c r="J34" s="64">
        <v>0</v>
      </c>
    </row>
    <row r="35" spans="1:14" x14ac:dyDescent="0.25">
      <c r="A35" s="614" t="s">
        <v>10</v>
      </c>
      <c r="B35" s="615"/>
      <c r="C35" s="615"/>
      <c r="D35" s="615"/>
      <c r="E35" s="615"/>
      <c r="F35" s="63">
        <v>0</v>
      </c>
      <c r="G35" s="63">
        <v>0</v>
      </c>
      <c r="H35" s="63">
        <v>0</v>
      </c>
      <c r="I35" s="63">
        <v>0</v>
      </c>
      <c r="J35" s="63">
        <v>0</v>
      </c>
    </row>
    <row r="36" spans="1:14" ht="18" x14ac:dyDescent="0.25">
      <c r="A36" s="10"/>
      <c r="B36" s="5"/>
      <c r="C36" s="5"/>
      <c r="D36" s="5"/>
      <c r="E36" s="5"/>
      <c r="F36" s="66"/>
      <c r="G36" s="66"/>
      <c r="H36" s="67"/>
      <c r="I36" s="67"/>
      <c r="J36" s="67"/>
    </row>
    <row r="37" spans="1:14" ht="18" customHeight="1" x14ac:dyDescent="0.25">
      <c r="A37" s="612" t="s">
        <v>42</v>
      </c>
      <c r="B37" s="613"/>
      <c r="C37" s="613"/>
      <c r="D37" s="613"/>
      <c r="E37" s="613"/>
      <c r="F37" s="613"/>
      <c r="G37" s="613"/>
      <c r="H37" s="613"/>
      <c r="I37" s="99"/>
      <c r="J37" s="99"/>
    </row>
    <row r="38" spans="1:14" ht="18" x14ac:dyDescent="0.25">
      <c r="A38" s="10"/>
      <c r="B38" s="5"/>
      <c r="C38" s="5"/>
      <c r="D38" s="5"/>
      <c r="E38" s="5"/>
      <c r="F38" s="66"/>
      <c r="G38" s="66"/>
      <c r="H38" s="67"/>
      <c r="I38" s="67"/>
      <c r="J38" s="67"/>
    </row>
    <row r="39" spans="1:14" ht="25.5" x14ac:dyDescent="0.25">
      <c r="A39" s="50"/>
      <c r="B39" s="50"/>
      <c r="C39" s="50"/>
      <c r="D39" s="51"/>
      <c r="E39" s="52"/>
      <c r="F39" s="62" t="s">
        <v>129</v>
      </c>
      <c r="G39" s="62" t="s">
        <v>130</v>
      </c>
      <c r="H39" s="62" t="s">
        <v>131</v>
      </c>
      <c r="I39" s="62" t="s">
        <v>132</v>
      </c>
      <c r="J39" s="62" t="s">
        <v>132</v>
      </c>
    </row>
    <row r="40" spans="1:14" x14ac:dyDescent="0.25">
      <c r="A40" s="618" t="s">
        <v>37</v>
      </c>
      <c r="B40" s="618"/>
      <c r="C40" s="618"/>
      <c r="D40" s="618"/>
      <c r="E40" s="618"/>
      <c r="F40" s="68">
        <v>53774.33</v>
      </c>
      <c r="G40" s="68">
        <v>203397.48</v>
      </c>
      <c r="H40" s="68">
        <v>203397.48</v>
      </c>
      <c r="I40" s="68">
        <f t="shared" ref="I40:I44" si="5">H40/F40*100</f>
        <v>378.24270427916076</v>
      </c>
      <c r="J40" s="68">
        <f t="shared" ref="J40:J44" si="6">H40/G40*100</f>
        <v>100</v>
      </c>
    </row>
    <row r="41" spans="1:14" ht="30" customHeight="1" x14ac:dyDescent="0.25">
      <c r="A41" s="619" t="s">
        <v>7</v>
      </c>
      <c r="B41" s="619"/>
      <c r="C41" s="619"/>
      <c r="D41" s="619"/>
      <c r="E41" s="619"/>
      <c r="F41" s="69">
        <f>SUM(' Račun prihoda i rashoda'!E74)</f>
        <v>98063.93</v>
      </c>
      <c r="G41" s="69">
        <v>203397.48</v>
      </c>
      <c r="H41" s="69">
        <f>SUM(' Račun prihoda i rashoda'!G74)</f>
        <v>53353</v>
      </c>
      <c r="I41" s="69">
        <f t="shared" si="5"/>
        <v>54.406344922133968</v>
      </c>
      <c r="J41" s="69">
        <f t="shared" si="6"/>
        <v>26.230905122325016</v>
      </c>
    </row>
    <row r="42" spans="1:14" x14ac:dyDescent="0.25">
      <c r="L42" s="23"/>
      <c r="N42" s="23"/>
    </row>
    <row r="44" spans="1:14" x14ac:dyDescent="0.25">
      <c r="A44" s="616" t="s">
        <v>11</v>
      </c>
      <c r="B44" s="617"/>
      <c r="C44" s="617"/>
      <c r="D44" s="617"/>
      <c r="E44" s="617"/>
      <c r="F44" s="64">
        <f>F28+F41</f>
        <v>203397.48999999958</v>
      </c>
      <c r="G44" s="64">
        <v>203397.48</v>
      </c>
      <c r="H44" s="64">
        <f t="shared" ref="H44" si="7">H28+H41</f>
        <v>-375018.43000000017</v>
      </c>
      <c r="I44" s="64">
        <f t="shared" si="5"/>
        <v>-184.37711792805356</v>
      </c>
      <c r="J44" s="64">
        <f t="shared" si="6"/>
        <v>-184.37712699292052</v>
      </c>
    </row>
    <row r="45" spans="1:14" ht="11.25" customHeight="1" x14ac:dyDescent="0.25">
      <c r="A45" s="8"/>
      <c r="B45" s="9"/>
      <c r="C45" s="9"/>
      <c r="D45" s="9"/>
      <c r="E45" s="9"/>
      <c r="F45" s="70"/>
      <c r="G45" s="70"/>
      <c r="H45" s="70"/>
      <c r="I45" s="70"/>
      <c r="J45" s="70"/>
    </row>
  </sheetData>
  <mergeCells count="17">
    <mergeCell ref="A44:E44"/>
    <mergeCell ref="A40:E40"/>
    <mergeCell ref="A41:E41"/>
    <mergeCell ref="A37:H37"/>
    <mergeCell ref="A17:H17"/>
    <mergeCell ref="A30:H30"/>
    <mergeCell ref="A33:E33"/>
    <mergeCell ref="A34:E34"/>
    <mergeCell ref="A26:E26"/>
    <mergeCell ref="A19:J19"/>
    <mergeCell ref="A22:E22"/>
    <mergeCell ref="A23:E23"/>
    <mergeCell ref="A24:E24"/>
    <mergeCell ref="A15:J15"/>
    <mergeCell ref="A35:E35"/>
    <mergeCell ref="A27:E27"/>
    <mergeCell ref="A28:E28"/>
  </mergeCells>
  <pageMargins left="0.7" right="0.7" top="0.75" bottom="0.75" header="0.3" footer="0.3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5"/>
  <sheetViews>
    <sheetView zoomScale="119" zoomScaleNormal="119" workbookViewId="0">
      <selection activeCell="A11" sqref="A11"/>
    </sheetView>
  </sheetViews>
  <sheetFormatPr defaultRowHeight="15" x14ac:dyDescent="0.25"/>
  <cols>
    <col min="1" max="1" width="7.85546875" bestFit="1" customWidth="1"/>
    <col min="2" max="2" width="8.42578125" bestFit="1" customWidth="1"/>
    <col min="3" max="3" width="6" customWidth="1"/>
    <col min="4" max="4" width="66.7109375" customWidth="1"/>
    <col min="5" max="7" width="14.42578125" style="23" customWidth="1"/>
    <col min="8" max="9" width="11.42578125" style="23" customWidth="1"/>
    <col min="11" max="11" width="10" bestFit="1" customWidth="1"/>
    <col min="13" max="13" width="18" customWidth="1"/>
  </cols>
  <sheetData>
    <row r="1" spans="1:20" s="53" customFormat="1" ht="12.75" x14ac:dyDescent="0.2">
      <c r="E1" s="58"/>
      <c r="F1" s="58"/>
      <c r="G1" s="58"/>
      <c r="H1" s="58"/>
      <c r="I1" s="58"/>
    </row>
    <row r="2" spans="1:20" s="53" customFormat="1" ht="12.75" x14ac:dyDescent="0.2">
      <c r="E2" s="58"/>
      <c r="F2" s="58"/>
      <c r="G2" s="58"/>
      <c r="H2" s="58"/>
      <c r="I2" s="58"/>
    </row>
    <row r="3" spans="1:20" s="53" customFormat="1" ht="12.75" x14ac:dyDescent="0.2">
      <c r="E3" s="58"/>
      <c r="F3" s="58"/>
      <c r="G3" s="58"/>
      <c r="H3" s="58"/>
      <c r="I3" s="58"/>
      <c r="R3" s="54"/>
      <c r="S3" s="54"/>
      <c r="T3" s="54"/>
    </row>
    <row r="4" spans="1:20" s="53" customFormat="1" ht="12.75" x14ac:dyDescent="0.2">
      <c r="E4" s="58"/>
      <c r="F4" s="58"/>
      <c r="G4" s="58"/>
      <c r="H4" s="58"/>
      <c r="I4" s="58"/>
    </row>
    <row r="5" spans="1:20" s="53" customFormat="1" ht="12.75" x14ac:dyDescent="0.2">
      <c r="E5" s="58"/>
      <c r="F5" s="58"/>
      <c r="G5" s="58"/>
      <c r="H5" s="58"/>
      <c r="I5" s="58"/>
    </row>
    <row r="6" spans="1:20" s="53" customFormat="1" ht="15.75" x14ac:dyDescent="0.25">
      <c r="A6" s="55" t="s">
        <v>127</v>
      </c>
      <c r="B6" s="55"/>
      <c r="C6" s="55"/>
      <c r="D6" s="55"/>
      <c r="E6" s="59"/>
      <c r="F6" s="59"/>
      <c r="G6" s="59"/>
      <c r="H6" s="59"/>
      <c r="I6" s="59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pans="1:20" s="53" customFormat="1" ht="15.75" x14ac:dyDescent="0.25">
      <c r="A7" s="55" t="s">
        <v>128</v>
      </c>
      <c r="B7" s="55"/>
      <c r="C7" s="55"/>
      <c r="D7" s="55"/>
      <c r="E7" s="59"/>
      <c r="F7" s="59"/>
      <c r="G7" s="59"/>
      <c r="H7" s="59"/>
      <c r="I7" s="59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0" s="53" customFormat="1" ht="15.75" x14ac:dyDescent="0.25">
      <c r="A8" s="55" t="s">
        <v>326</v>
      </c>
      <c r="B8" s="55"/>
      <c r="C8" s="55"/>
      <c r="D8" s="55"/>
      <c r="E8" s="59"/>
      <c r="F8" s="59"/>
      <c r="G8" s="59"/>
      <c r="H8" s="59"/>
      <c r="I8" s="59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pans="1:20" s="53" customFormat="1" ht="15.75" x14ac:dyDescent="0.25">
      <c r="A9" s="55" t="s">
        <v>327</v>
      </c>
      <c r="B9" s="55"/>
      <c r="C9" s="55"/>
      <c r="D9" s="55"/>
      <c r="E9" s="59"/>
      <c r="F9" s="59"/>
      <c r="G9" s="59"/>
      <c r="H9" s="59"/>
      <c r="I9" s="59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spans="1:20" s="53" customFormat="1" ht="15.75" x14ac:dyDescent="0.25">
      <c r="A10" s="57" t="s">
        <v>365</v>
      </c>
      <c r="B10" s="55"/>
      <c r="C10" s="55"/>
      <c r="D10" s="55"/>
      <c r="E10" s="59"/>
      <c r="F10" s="59"/>
      <c r="G10" s="59"/>
      <c r="H10" s="59"/>
      <c r="I10" s="59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spans="1:20" s="53" customFormat="1" ht="15.75" x14ac:dyDescent="0.25">
      <c r="A11" s="57" t="s">
        <v>371</v>
      </c>
      <c r="B11" s="55"/>
      <c r="C11" s="55"/>
      <c r="D11" s="55"/>
      <c r="E11" s="59"/>
      <c r="F11" s="59"/>
      <c r="G11" s="59"/>
      <c r="H11" s="59"/>
      <c r="I11" s="59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spans="1:20" s="53" customFormat="1" ht="15.75" x14ac:dyDescent="0.25">
      <c r="A12" s="55" t="s">
        <v>358</v>
      </c>
      <c r="B12" s="55"/>
      <c r="C12" s="55"/>
      <c r="D12" s="55"/>
      <c r="E12" s="59"/>
      <c r="F12" s="59"/>
      <c r="G12" s="59"/>
      <c r="H12" s="59"/>
      <c r="I12" s="59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spans="1:20" s="53" customFormat="1" ht="15.75" x14ac:dyDescent="0.25">
      <c r="A13" s="55"/>
      <c r="B13" s="55"/>
      <c r="C13" s="55"/>
      <c r="D13" s="55"/>
      <c r="E13" s="59"/>
      <c r="F13" s="59"/>
      <c r="G13" s="59"/>
      <c r="H13" s="59"/>
      <c r="I13" s="59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</row>
    <row r="14" spans="1:20" ht="15.75" x14ac:dyDescent="0.25">
      <c r="A14" s="612" t="s">
        <v>360</v>
      </c>
      <c r="B14" s="613"/>
      <c r="C14" s="613"/>
      <c r="D14" s="613"/>
      <c r="E14" s="613"/>
      <c r="F14" s="613"/>
      <c r="G14" s="613"/>
      <c r="H14" s="613"/>
      <c r="I14" s="613"/>
      <c r="J14" s="98"/>
    </row>
    <row r="15" spans="1:20" ht="18" customHeight="1" x14ac:dyDescent="0.25">
      <c r="A15" s="3"/>
      <c r="B15" s="3"/>
      <c r="C15" s="3"/>
      <c r="D15" s="3"/>
      <c r="E15" s="22"/>
      <c r="F15" s="22"/>
      <c r="G15" s="22"/>
      <c r="H15" s="22"/>
      <c r="I15" s="22"/>
    </row>
    <row r="16" spans="1:20" ht="15.75" x14ac:dyDescent="0.25">
      <c r="A16" s="612" t="s">
        <v>31</v>
      </c>
      <c r="B16" s="612"/>
      <c r="C16" s="612"/>
      <c r="D16" s="612"/>
      <c r="E16" s="612"/>
      <c r="F16" s="612"/>
      <c r="G16" s="612"/>
      <c r="H16" s="627"/>
      <c r="I16" s="627"/>
    </row>
    <row r="17" spans="1:13" ht="18" x14ac:dyDescent="0.25">
      <c r="A17" s="3"/>
      <c r="B17" s="3"/>
      <c r="C17" s="3"/>
      <c r="D17" s="3"/>
      <c r="E17" s="22"/>
      <c r="F17" s="22"/>
      <c r="G17" s="22"/>
      <c r="H17" s="34"/>
      <c r="I17" s="34"/>
    </row>
    <row r="18" spans="1:13" ht="18" customHeight="1" x14ac:dyDescent="0.25">
      <c r="A18" s="612" t="s">
        <v>13</v>
      </c>
      <c r="B18" s="628"/>
      <c r="C18" s="628"/>
      <c r="D18" s="628"/>
      <c r="E18" s="628"/>
      <c r="F18" s="628"/>
      <c r="G18" s="628"/>
      <c r="H18" s="628"/>
      <c r="I18" s="628"/>
    </row>
    <row r="19" spans="1:13" ht="18" x14ac:dyDescent="0.25">
      <c r="A19" s="3"/>
      <c r="B19" s="3"/>
      <c r="C19" s="3"/>
      <c r="D19" s="3"/>
      <c r="E19" s="22"/>
      <c r="F19" s="22"/>
      <c r="G19" s="22"/>
      <c r="H19" s="34"/>
      <c r="I19" s="34"/>
    </row>
    <row r="20" spans="1:13" ht="15.75" x14ac:dyDescent="0.25">
      <c r="A20" s="612" t="s">
        <v>1</v>
      </c>
      <c r="B20" s="626"/>
      <c r="C20" s="626"/>
      <c r="D20" s="626"/>
      <c r="E20" s="626"/>
      <c r="F20" s="626"/>
      <c r="G20" s="626"/>
      <c r="H20" s="626"/>
      <c r="I20" s="626"/>
    </row>
    <row r="21" spans="1:13" ht="18.75" thickBot="1" x14ac:dyDescent="0.3">
      <c r="A21" s="3"/>
      <c r="B21" s="3"/>
      <c r="C21" s="3"/>
      <c r="D21" s="3"/>
      <c r="E21" s="22"/>
      <c r="F21" s="22"/>
      <c r="G21" s="22"/>
      <c r="H21" s="34"/>
      <c r="I21" s="34"/>
    </row>
    <row r="22" spans="1:13" ht="39" thickBot="1" x14ac:dyDescent="0.3">
      <c r="A22" s="32" t="s">
        <v>14</v>
      </c>
      <c r="B22" s="41" t="s">
        <v>15</v>
      </c>
      <c r="C22" s="41" t="s">
        <v>16</v>
      </c>
      <c r="D22" s="41" t="s">
        <v>12</v>
      </c>
      <c r="E22" s="42" t="s">
        <v>129</v>
      </c>
      <c r="F22" s="43" t="s">
        <v>130</v>
      </c>
      <c r="G22" s="43" t="s">
        <v>131</v>
      </c>
      <c r="H22" s="44" t="s">
        <v>132</v>
      </c>
      <c r="I22" s="44" t="s">
        <v>132</v>
      </c>
    </row>
    <row r="23" spans="1:13" s="131" customFormat="1" ht="15.75" thickBot="1" x14ac:dyDescent="0.3">
      <c r="A23" s="152"/>
      <c r="B23" s="153"/>
      <c r="C23" s="153"/>
      <c r="D23" s="153">
        <v>1</v>
      </c>
      <c r="E23" s="154">
        <v>2</v>
      </c>
      <c r="F23" s="155">
        <v>3</v>
      </c>
      <c r="G23" s="155">
        <v>4</v>
      </c>
      <c r="H23" s="156" t="s">
        <v>196</v>
      </c>
      <c r="I23" s="157" t="s">
        <v>197</v>
      </c>
    </row>
    <row r="24" spans="1:13" s="35" customFormat="1" x14ac:dyDescent="0.25">
      <c r="A24" s="31">
        <v>6</v>
      </c>
      <c r="B24" s="40"/>
      <c r="C24" s="40"/>
      <c r="D24" s="40" t="s">
        <v>1</v>
      </c>
      <c r="E24" s="79">
        <f>E25+E33+E37+E41+E52+E63</f>
        <v>3448639.4</v>
      </c>
      <c r="F24" s="79">
        <f>F25+F33+F37+F41+F52+F63</f>
        <v>4055560.33</v>
      </c>
      <c r="G24" s="79">
        <f>G25+G33+G37+G41+G52+G63</f>
        <v>3631217.63</v>
      </c>
      <c r="H24" s="79">
        <f>G24/E24*100</f>
        <v>105.29421052256144</v>
      </c>
      <c r="I24" s="91">
        <f>G24/F24*100</f>
        <v>89.536767660413517</v>
      </c>
    </row>
    <row r="25" spans="1:13" s="35" customFormat="1" x14ac:dyDescent="0.25">
      <c r="A25" s="28"/>
      <c r="B25" s="6">
        <v>63</v>
      </c>
      <c r="C25" s="6"/>
      <c r="D25" s="6" t="s">
        <v>39</v>
      </c>
      <c r="E25" s="81">
        <f>E26</f>
        <v>3119503.01</v>
      </c>
      <c r="F25" s="81">
        <f t="shared" ref="F25:G25" si="0">F26</f>
        <v>3522705.52</v>
      </c>
      <c r="G25" s="81">
        <f t="shared" si="0"/>
        <v>3242784.57</v>
      </c>
      <c r="H25" s="79">
        <f t="shared" ref="H25:H82" si="1">G25/E25*100</f>
        <v>103.95196156582647</v>
      </c>
      <c r="I25" s="92">
        <f t="shared" ref="I25:I82" si="2">G25/F25*100</f>
        <v>92.053807835745516</v>
      </c>
    </row>
    <row r="26" spans="1:13" s="35" customFormat="1" x14ac:dyDescent="0.25">
      <c r="A26" s="28"/>
      <c r="B26" s="6">
        <v>636</v>
      </c>
      <c r="C26" s="6"/>
      <c r="D26" s="6" t="s">
        <v>198</v>
      </c>
      <c r="E26" s="81">
        <f>E27+E30</f>
        <v>3119503.01</v>
      </c>
      <c r="F26" s="81">
        <f t="shared" ref="F26:G26" si="3">F27+F30</f>
        <v>3522705.52</v>
      </c>
      <c r="G26" s="81">
        <f t="shared" si="3"/>
        <v>3242784.57</v>
      </c>
      <c r="H26" s="79">
        <f t="shared" si="1"/>
        <v>103.95196156582647</v>
      </c>
      <c r="I26" s="92">
        <f t="shared" si="2"/>
        <v>92.053807835745516</v>
      </c>
    </row>
    <row r="27" spans="1:13" s="205" customFormat="1" ht="12" x14ac:dyDescent="0.25">
      <c r="A27" s="200"/>
      <c r="B27" s="201">
        <v>6361</v>
      </c>
      <c r="C27" s="201"/>
      <c r="D27" s="201" t="s">
        <v>199</v>
      </c>
      <c r="E27" s="202">
        <f>E28+E29</f>
        <v>3065631.0599999996</v>
      </c>
      <c r="F27" s="202">
        <f t="shared" ref="F27:G27" si="4">F28+F29</f>
        <v>3406005.52</v>
      </c>
      <c r="G27" s="202">
        <f t="shared" si="4"/>
        <v>3185271.26</v>
      </c>
      <c r="H27" s="203">
        <f t="shared" si="1"/>
        <v>103.90262877881986</v>
      </c>
      <c r="I27" s="204">
        <f t="shared" si="2"/>
        <v>93.519262998728195</v>
      </c>
    </row>
    <row r="28" spans="1:13" s="212" customFormat="1" ht="12" x14ac:dyDescent="0.25">
      <c r="A28" s="206"/>
      <c r="B28" s="207"/>
      <c r="C28" s="208" t="s">
        <v>98</v>
      </c>
      <c r="D28" s="209" t="s">
        <v>99</v>
      </c>
      <c r="E28" s="210">
        <v>2989713.03</v>
      </c>
      <c r="F28" s="195">
        <v>3333655.52</v>
      </c>
      <c r="G28" s="195">
        <v>3146973.23</v>
      </c>
      <c r="H28" s="203">
        <f t="shared" si="1"/>
        <v>105.26004330255067</v>
      </c>
      <c r="I28" s="211">
        <f t="shared" si="2"/>
        <v>94.400072566586005</v>
      </c>
    </row>
    <row r="29" spans="1:13" s="212" customFormat="1" ht="12" x14ac:dyDescent="0.25">
      <c r="A29" s="206"/>
      <c r="B29" s="207"/>
      <c r="C29" s="208" t="s">
        <v>100</v>
      </c>
      <c r="D29" s="209" t="s">
        <v>101</v>
      </c>
      <c r="E29" s="210">
        <v>75918.03</v>
      </c>
      <c r="F29" s="195">
        <v>72350</v>
      </c>
      <c r="G29" s="195">
        <v>38298.03</v>
      </c>
      <c r="H29" s="203">
        <f t="shared" si="1"/>
        <v>50.446554000413336</v>
      </c>
      <c r="I29" s="211">
        <f t="shared" si="2"/>
        <v>52.934388389771939</v>
      </c>
      <c r="M29" s="531"/>
    </row>
    <row r="30" spans="1:13" s="205" customFormat="1" ht="12" x14ac:dyDescent="0.25">
      <c r="A30" s="200"/>
      <c r="B30" s="201">
        <v>6362</v>
      </c>
      <c r="C30" s="201"/>
      <c r="D30" s="201" t="s">
        <v>342</v>
      </c>
      <c r="E30" s="202">
        <f>E31+E32</f>
        <v>53871.950000000004</v>
      </c>
      <c r="F30" s="202">
        <f t="shared" ref="F30:G30" si="5">F31+F32</f>
        <v>116700</v>
      </c>
      <c r="G30" s="202">
        <f t="shared" si="5"/>
        <v>57513.31</v>
      </c>
      <c r="H30" s="203">
        <f t="shared" si="1"/>
        <v>106.75928753275126</v>
      </c>
      <c r="I30" s="204">
        <f t="shared" si="2"/>
        <v>49.283041988003426</v>
      </c>
    </row>
    <row r="31" spans="1:13" s="212" customFormat="1" ht="12" x14ac:dyDescent="0.25">
      <c r="A31" s="206"/>
      <c r="B31" s="207"/>
      <c r="C31" s="208" t="s">
        <v>98</v>
      </c>
      <c r="D31" s="209" t="s">
        <v>99</v>
      </c>
      <c r="E31" s="210">
        <v>39374.120000000003</v>
      </c>
      <c r="F31" s="210">
        <v>85300</v>
      </c>
      <c r="G31" s="210">
        <v>0</v>
      </c>
      <c r="H31" s="203">
        <f t="shared" si="1"/>
        <v>0</v>
      </c>
      <c r="I31" s="211">
        <f t="shared" si="2"/>
        <v>0</v>
      </c>
    </row>
    <row r="32" spans="1:13" s="212" customFormat="1" ht="12" x14ac:dyDescent="0.25">
      <c r="A32" s="206"/>
      <c r="B32" s="207"/>
      <c r="C32" s="208" t="s">
        <v>100</v>
      </c>
      <c r="D32" s="209" t="s">
        <v>101</v>
      </c>
      <c r="E32" s="210">
        <v>14497.83</v>
      </c>
      <c r="F32" s="210">
        <v>31400</v>
      </c>
      <c r="G32" s="210">
        <v>57513.31</v>
      </c>
      <c r="H32" s="203">
        <f t="shared" si="1"/>
        <v>396.70288588016274</v>
      </c>
      <c r="I32" s="211">
        <f t="shared" si="2"/>
        <v>183.1634076433121</v>
      </c>
    </row>
    <row r="33" spans="1:9" s="35" customFormat="1" x14ac:dyDescent="0.25">
      <c r="A33" s="28"/>
      <c r="B33" s="6">
        <v>64</v>
      </c>
      <c r="C33" s="6"/>
      <c r="D33" s="6" t="s">
        <v>102</v>
      </c>
      <c r="E33" s="81">
        <f>E34</f>
        <v>93.19</v>
      </c>
      <c r="F33" s="81">
        <f t="shared" ref="F33:G35" si="6">F34</f>
        <v>50</v>
      </c>
      <c r="G33" s="81">
        <f t="shared" si="6"/>
        <v>48.04</v>
      </c>
      <c r="H33" s="203">
        <f t="shared" si="1"/>
        <v>51.550595557463254</v>
      </c>
      <c r="I33" s="93">
        <f t="shared" si="2"/>
        <v>96.08</v>
      </c>
    </row>
    <row r="34" spans="1:9" s="35" customFormat="1" x14ac:dyDescent="0.25">
      <c r="A34" s="28"/>
      <c r="B34" s="6">
        <v>641</v>
      </c>
      <c r="C34" s="6"/>
      <c r="D34" s="6" t="s">
        <v>200</v>
      </c>
      <c r="E34" s="81">
        <f>E35</f>
        <v>93.19</v>
      </c>
      <c r="F34" s="81">
        <f t="shared" si="6"/>
        <v>50</v>
      </c>
      <c r="G34" s="81">
        <f t="shared" si="6"/>
        <v>48.04</v>
      </c>
      <c r="H34" s="203">
        <f t="shared" si="1"/>
        <v>51.550595557463254</v>
      </c>
      <c r="I34" s="93">
        <f t="shared" si="2"/>
        <v>96.08</v>
      </c>
    </row>
    <row r="35" spans="1:9" s="205" customFormat="1" ht="12" x14ac:dyDescent="0.25">
      <c r="A35" s="200"/>
      <c r="B35" s="201">
        <v>6413</v>
      </c>
      <c r="C35" s="201"/>
      <c r="D35" s="201" t="s">
        <v>133</v>
      </c>
      <c r="E35" s="202">
        <f>E36</f>
        <v>93.19</v>
      </c>
      <c r="F35" s="202">
        <f t="shared" si="6"/>
        <v>50</v>
      </c>
      <c r="G35" s="202">
        <f t="shared" si="6"/>
        <v>48.04</v>
      </c>
      <c r="H35" s="203">
        <f t="shared" si="1"/>
        <v>51.550595557463254</v>
      </c>
      <c r="I35" s="214">
        <f t="shared" si="2"/>
        <v>96.08</v>
      </c>
    </row>
    <row r="36" spans="1:9" s="212" customFormat="1" ht="12" x14ac:dyDescent="0.25">
      <c r="A36" s="206"/>
      <c r="B36" s="207"/>
      <c r="C36" s="208" t="s">
        <v>103</v>
      </c>
      <c r="D36" s="209" t="s">
        <v>104</v>
      </c>
      <c r="E36" s="210">
        <v>93.19</v>
      </c>
      <c r="F36" s="210">
        <v>50</v>
      </c>
      <c r="G36" s="210">
        <v>48.04</v>
      </c>
      <c r="H36" s="203">
        <f t="shared" si="1"/>
        <v>51.550595557463254</v>
      </c>
      <c r="I36" s="211">
        <f t="shared" si="2"/>
        <v>96.08</v>
      </c>
    </row>
    <row r="37" spans="1:9" s="35" customFormat="1" ht="25.5" x14ac:dyDescent="0.25">
      <c r="A37" s="45"/>
      <c r="B37" s="12">
        <v>65</v>
      </c>
      <c r="C37" s="12"/>
      <c r="D37" s="215" t="s">
        <v>105</v>
      </c>
      <c r="E37" s="81">
        <f>E38</f>
        <v>230.87</v>
      </c>
      <c r="F37" s="81">
        <f t="shared" ref="F37:G39" si="7">F38</f>
        <v>1350</v>
      </c>
      <c r="G37" s="81">
        <f t="shared" si="7"/>
        <v>278.85000000000002</v>
      </c>
      <c r="H37" s="79">
        <f t="shared" si="1"/>
        <v>120.78225841382597</v>
      </c>
      <c r="I37" s="93">
        <f t="shared" si="2"/>
        <v>20.655555555555559</v>
      </c>
    </row>
    <row r="38" spans="1:9" s="35" customFormat="1" x14ac:dyDescent="0.25">
      <c r="A38" s="45"/>
      <c r="B38" s="12">
        <v>652</v>
      </c>
      <c r="C38" s="12"/>
      <c r="D38" s="215" t="s">
        <v>201</v>
      </c>
      <c r="E38" s="81">
        <f>E39</f>
        <v>230.87</v>
      </c>
      <c r="F38" s="81">
        <f t="shared" si="7"/>
        <v>1350</v>
      </c>
      <c r="G38" s="81">
        <f t="shared" si="7"/>
        <v>278.85000000000002</v>
      </c>
      <c r="H38" s="79">
        <f t="shared" si="1"/>
        <v>120.78225841382597</v>
      </c>
      <c r="I38" s="93">
        <f t="shared" si="2"/>
        <v>20.655555555555559</v>
      </c>
    </row>
    <row r="39" spans="1:9" s="205" customFormat="1" ht="12" x14ac:dyDescent="0.25">
      <c r="A39" s="216"/>
      <c r="B39" s="217">
        <v>6526</v>
      </c>
      <c r="C39" s="217"/>
      <c r="D39" s="218" t="s">
        <v>202</v>
      </c>
      <c r="E39" s="202">
        <f>E40</f>
        <v>230.87</v>
      </c>
      <c r="F39" s="202">
        <f t="shared" si="7"/>
        <v>1350</v>
      </c>
      <c r="G39" s="202">
        <f t="shared" si="7"/>
        <v>278.85000000000002</v>
      </c>
      <c r="H39" s="203">
        <f t="shared" si="1"/>
        <v>120.78225841382597</v>
      </c>
      <c r="I39" s="214">
        <f t="shared" si="2"/>
        <v>20.655555555555559</v>
      </c>
    </row>
    <row r="40" spans="1:9" s="212" customFormat="1" ht="12" x14ac:dyDescent="0.25">
      <c r="A40" s="206"/>
      <c r="B40" s="207"/>
      <c r="C40" s="208" t="s">
        <v>97</v>
      </c>
      <c r="D40" s="209" t="s">
        <v>106</v>
      </c>
      <c r="E40" s="210">
        <v>230.87</v>
      </c>
      <c r="F40" s="210">
        <v>1350</v>
      </c>
      <c r="G40" s="210">
        <v>278.85000000000002</v>
      </c>
      <c r="H40" s="203">
        <f t="shared" si="1"/>
        <v>120.78225841382597</v>
      </c>
      <c r="I40" s="211">
        <f t="shared" si="2"/>
        <v>20.655555555555559</v>
      </c>
    </row>
    <row r="41" spans="1:9" s="35" customFormat="1" ht="25.5" x14ac:dyDescent="0.25">
      <c r="A41" s="45"/>
      <c r="B41" s="12">
        <v>66</v>
      </c>
      <c r="C41" s="12"/>
      <c r="D41" s="215" t="s">
        <v>107</v>
      </c>
      <c r="E41" s="81">
        <f>E42+E47</f>
        <v>4024.68</v>
      </c>
      <c r="F41" s="81">
        <f t="shared" ref="F41:G41" si="8">F42+F47</f>
        <v>5300</v>
      </c>
      <c r="G41" s="81">
        <f t="shared" si="8"/>
        <v>5220.33</v>
      </c>
      <c r="H41" s="79">
        <f t="shared" si="1"/>
        <v>129.7079519365515</v>
      </c>
      <c r="I41" s="93">
        <f t="shared" si="2"/>
        <v>98.496792452830178</v>
      </c>
    </row>
    <row r="42" spans="1:9" s="35" customFormat="1" x14ac:dyDescent="0.25">
      <c r="A42" s="45"/>
      <c r="B42" s="12">
        <v>661</v>
      </c>
      <c r="C42" s="12"/>
      <c r="D42" s="215" t="s">
        <v>203</v>
      </c>
      <c r="E42" s="81">
        <f>E43+E45</f>
        <v>1911.12</v>
      </c>
      <c r="F42" s="81">
        <f>F43+F45</f>
        <v>2000</v>
      </c>
      <c r="G42" s="81">
        <f>G43+G45</f>
        <v>1911.12</v>
      </c>
      <c r="H42" s="79">
        <f t="shared" si="1"/>
        <v>100</v>
      </c>
      <c r="I42" s="93">
        <f t="shared" si="2"/>
        <v>95.555999999999997</v>
      </c>
    </row>
    <row r="43" spans="1:9" s="205" customFormat="1" ht="12.75" customHeight="1" x14ac:dyDescent="0.25">
      <c r="A43" s="216"/>
      <c r="B43" s="217">
        <v>6614</v>
      </c>
      <c r="C43" s="217"/>
      <c r="D43" s="218" t="s">
        <v>204</v>
      </c>
      <c r="E43" s="202">
        <f>SUM(E44:E44)</f>
        <v>0</v>
      </c>
      <c r="F43" s="202">
        <f>SUM(F44:F44)</f>
        <v>0</v>
      </c>
      <c r="G43" s="202">
        <f>SUM(G44:G44)</f>
        <v>0</v>
      </c>
      <c r="H43" s="203" t="e">
        <f t="shared" si="1"/>
        <v>#DIV/0!</v>
      </c>
      <c r="I43" s="214" t="e">
        <f t="shared" si="2"/>
        <v>#DIV/0!</v>
      </c>
    </row>
    <row r="44" spans="1:9" s="212" customFormat="1" ht="12" x14ac:dyDescent="0.25">
      <c r="A44" s="206"/>
      <c r="B44" s="207"/>
      <c r="C44" s="208" t="s">
        <v>103</v>
      </c>
      <c r="D44" s="209" t="s">
        <v>104</v>
      </c>
      <c r="E44" s="210">
        <v>0</v>
      </c>
      <c r="F44" s="210">
        <v>0</v>
      </c>
      <c r="G44" s="210">
        <v>0</v>
      </c>
      <c r="H44" s="203" t="e">
        <f t="shared" si="1"/>
        <v>#DIV/0!</v>
      </c>
      <c r="I44" s="211" t="e">
        <f t="shared" si="2"/>
        <v>#DIV/0!</v>
      </c>
    </row>
    <row r="45" spans="1:9" s="205" customFormat="1" ht="12" x14ac:dyDescent="0.25">
      <c r="A45" s="216"/>
      <c r="B45" s="217">
        <v>6615</v>
      </c>
      <c r="C45" s="217"/>
      <c r="D45" s="218" t="s">
        <v>205</v>
      </c>
      <c r="E45" s="202">
        <f>SUM(E46:E46)</f>
        <v>1911.12</v>
      </c>
      <c r="F45" s="202">
        <f>SUM(F46:F46)</f>
        <v>2000</v>
      </c>
      <c r="G45" s="202">
        <f>SUM(G46:G46)</f>
        <v>1911.12</v>
      </c>
      <c r="H45" s="203">
        <f t="shared" si="1"/>
        <v>100</v>
      </c>
      <c r="I45" s="214">
        <f t="shared" si="2"/>
        <v>95.555999999999997</v>
      </c>
    </row>
    <row r="46" spans="1:9" s="212" customFormat="1" ht="12" x14ac:dyDescent="0.25">
      <c r="A46" s="206"/>
      <c r="B46" s="207"/>
      <c r="C46" s="208" t="s">
        <v>103</v>
      </c>
      <c r="D46" s="209" t="s">
        <v>104</v>
      </c>
      <c r="E46" s="210">
        <v>1911.12</v>
      </c>
      <c r="F46" s="210">
        <v>2000</v>
      </c>
      <c r="G46" s="210">
        <v>1911.12</v>
      </c>
      <c r="H46" s="203">
        <f t="shared" si="1"/>
        <v>100</v>
      </c>
      <c r="I46" s="211">
        <f t="shared" si="2"/>
        <v>95.555999999999997</v>
      </c>
    </row>
    <row r="47" spans="1:9" s="35" customFormat="1" x14ac:dyDescent="0.25">
      <c r="A47" s="45"/>
      <c r="B47" s="12">
        <v>663</v>
      </c>
      <c r="C47" s="12"/>
      <c r="D47" s="215" t="s">
        <v>209</v>
      </c>
      <c r="E47" s="81">
        <f>E48+E50</f>
        <v>2113.56</v>
      </c>
      <c r="F47" s="81">
        <f t="shared" ref="F47:G47" si="9">F48+F50</f>
        <v>3300</v>
      </c>
      <c r="G47" s="81">
        <f t="shared" si="9"/>
        <v>3309.21</v>
      </c>
      <c r="H47" s="79">
        <f t="shared" si="1"/>
        <v>156.57043093169818</v>
      </c>
      <c r="I47" s="93">
        <f t="shared" si="2"/>
        <v>100.27909090909091</v>
      </c>
    </row>
    <row r="48" spans="1:9" s="205" customFormat="1" ht="12" x14ac:dyDescent="0.25">
      <c r="A48" s="216"/>
      <c r="B48" s="217">
        <v>6631</v>
      </c>
      <c r="C48" s="217"/>
      <c r="D48" s="218" t="s">
        <v>136</v>
      </c>
      <c r="E48" s="202">
        <f>E49</f>
        <v>2113.56</v>
      </c>
      <c r="F48" s="202">
        <f t="shared" ref="F48:G48" si="10">F49</f>
        <v>3300</v>
      </c>
      <c r="G48" s="202">
        <f t="shared" si="10"/>
        <v>3309.21</v>
      </c>
      <c r="H48" s="203">
        <f t="shared" si="1"/>
        <v>156.57043093169818</v>
      </c>
      <c r="I48" s="214">
        <f t="shared" si="2"/>
        <v>100.27909090909091</v>
      </c>
    </row>
    <row r="49" spans="1:9" s="212" customFormat="1" ht="12" x14ac:dyDescent="0.25">
      <c r="A49" s="206"/>
      <c r="B49" s="207"/>
      <c r="C49" s="208" t="s">
        <v>108</v>
      </c>
      <c r="D49" s="209" t="s">
        <v>210</v>
      </c>
      <c r="E49" s="210">
        <v>2113.56</v>
      </c>
      <c r="F49" s="210">
        <v>3300</v>
      </c>
      <c r="G49" s="210">
        <v>3309.21</v>
      </c>
      <c r="H49" s="203">
        <f t="shared" si="1"/>
        <v>156.57043093169818</v>
      </c>
      <c r="I49" s="211">
        <f t="shared" si="2"/>
        <v>100.27909090909091</v>
      </c>
    </row>
    <row r="50" spans="1:9" s="205" customFormat="1" ht="12" x14ac:dyDescent="0.25">
      <c r="A50" s="216"/>
      <c r="B50" s="217">
        <v>6632</v>
      </c>
      <c r="C50" s="217"/>
      <c r="D50" s="218" t="s">
        <v>137</v>
      </c>
      <c r="E50" s="202">
        <f>SUM(E51:E51)</f>
        <v>0</v>
      </c>
      <c r="F50" s="202">
        <f>SUM(F51:F51)</f>
        <v>0</v>
      </c>
      <c r="G50" s="202">
        <f>SUM(G51:G51)</f>
        <v>0</v>
      </c>
      <c r="H50" s="203" t="e">
        <f t="shared" si="1"/>
        <v>#DIV/0!</v>
      </c>
      <c r="I50" s="214" t="e">
        <f t="shared" si="2"/>
        <v>#DIV/0!</v>
      </c>
    </row>
    <row r="51" spans="1:9" s="212" customFormat="1" ht="12" x14ac:dyDescent="0.25">
      <c r="A51" s="206"/>
      <c r="B51" s="207"/>
      <c r="C51" s="208" t="s">
        <v>110</v>
      </c>
      <c r="D51" s="209" t="s">
        <v>211</v>
      </c>
      <c r="E51" s="210">
        <v>0</v>
      </c>
      <c r="F51" s="210">
        <v>0</v>
      </c>
      <c r="G51" s="210">
        <v>0</v>
      </c>
      <c r="H51" s="203" t="e">
        <f t="shared" si="1"/>
        <v>#DIV/0!</v>
      </c>
      <c r="I51" s="211" t="e">
        <f t="shared" si="2"/>
        <v>#DIV/0!</v>
      </c>
    </row>
    <row r="52" spans="1:9" s="35" customFormat="1" ht="25.5" x14ac:dyDescent="0.25">
      <c r="A52" s="45"/>
      <c r="B52" s="12">
        <v>67</v>
      </c>
      <c r="C52" s="38"/>
      <c r="D52" s="6" t="s">
        <v>40</v>
      </c>
      <c r="E52" s="81">
        <f>E53</f>
        <v>324787.65000000002</v>
      </c>
      <c r="F52" s="81">
        <f t="shared" ref="F52:G52" si="11">F53</f>
        <v>526154.81000000006</v>
      </c>
      <c r="G52" s="81">
        <f t="shared" si="11"/>
        <v>382885.84</v>
      </c>
      <c r="H52" s="79">
        <f t="shared" si="1"/>
        <v>117.88805393308519</v>
      </c>
      <c r="I52" s="93">
        <f t="shared" si="2"/>
        <v>72.770567278478353</v>
      </c>
    </row>
    <row r="53" spans="1:9" s="35" customFormat="1" ht="25.5" x14ac:dyDescent="0.25">
      <c r="A53" s="45"/>
      <c r="B53" s="12">
        <v>671</v>
      </c>
      <c r="C53" s="38"/>
      <c r="D53" s="6" t="s">
        <v>206</v>
      </c>
      <c r="E53" s="81">
        <f>E54+E60</f>
        <v>324787.65000000002</v>
      </c>
      <c r="F53" s="81">
        <f t="shared" ref="F53:G53" si="12">F54+F60</f>
        <v>526154.81000000006</v>
      </c>
      <c r="G53" s="81">
        <f t="shared" si="12"/>
        <v>382885.84</v>
      </c>
      <c r="H53" s="79">
        <f t="shared" si="1"/>
        <v>117.88805393308519</v>
      </c>
      <c r="I53" s="93">
        <f t="shared" si="2"/>
        <v>72.770567278478353</v>
      </c>
    </row>
    <row r="54" spans="1:9" s="205" customFormat="1" ht="12" x14ac:dyDescent="0.25">
      <c r="A54" s="216"/>
      <c r="B54" s="217">
        <v>6711</v>
      </c>
      <c r="C54" s="219"/>
      <c r="D54" s="201" t="s">
        <v>207</v>
      </c>
      <c r="E54" s="202">
        <f>SUM(E55:E59)</f>
        <v>324787.65000000002</v>
      </c>
      <c r="F54" s="202">
        <f>SUM(F55:F59)</f>
        <v>526154.81000000006</v>
      </c>
      <c r="G54" s="202">
        <f t="shared" ref="G54" si="13">SUM(G55:G59)</f>
        <v>357150.21</v>
      </c>
      <c r="H54" s="203">
        <f t="shared" si="1"/>
        <v>109.96422123809202</v>
      </c>
      <c r="I54" s="214">
        <f t="shared" si="2"/>
        <v>67.879301531045584</v>
      </c>
    </row>
    <row r="55" spans="1:9" s="212" customFormat="1" ht="12" x14ac:dyDescent="0.25">
      <c r="A55" s="206"/>
      <c r="B55" s="207"/>
      <c r="C55" s="208" t="s">
        <v>112</v>
      </c>
      <c r="D55" s="220" t="s">
        <v>17</v>
      </c>
      <c r="E55" s="210">
        <v>54803.06</v>
      </c>
      <c r="F55" s="210">
        <v>130528.77</v>
      </c>
      <c r="G55" s="210">
        <v>95093.63</v>
      </c>
      <c r="H55" s="203">
        <f t="shared" si="1"/>
        <v>173.51883270751671</v>
      </c>
      <c r="I55" s="211">
        <f t="shared" si="2"/>
        <v>72.852620920276806</v>
      </c>
    </row>
    <row r="56" spans="1:9" s="212" customFormat="1" ht="12" x14ac:dyDescent="0.25">
      <c r="A56" s="206"/>
      <c r="B56" s="207"/>
      <c r="C56" s="208" t="s">
        <v>113</v>
      </c>
      <c r="D56" s="220" t="s">
        <v>114</v>
      </c>
      <c r="E56" s="210">
        <v>202522.71</v>
      </c>
      <c r="F56" s="210">
        <v>285819.03999999998</v>
      </c>
      <c r="G56" s="210">
        <v>161097.46</v>
      </c>
      <c r="H56" s="203">
        <f t="shared" si="1"/>
        <v>79.545380367465953</v>
      </c>
      <c r="I56" s="211">
        <f t="shared" si="2"/>
        <v>56.363445906192958</v>
      </c>
    </row>
    <row r="57" spans="1:9" s="212" customFormat="1" ht="12" x14ac:dyDescent="0.25">
      <c r="A57" s="206"/>
      <c r="B57" s="207"/>
      <c r="C57" s="208" t="s">
        <v>115</v>
      </c>
      <c r="D57" s="220" t="s">
        <v>351</v>
      </c>
      <c r="E57" s="210">
        <v>61421.68</v>
      </c>
      <c r="F57" s="210">
        <v>103516</v>
      </c>
      <c r="G57" s="210">
        <v>95318.19</v>
      </c>
      <c r="H57" s="203">
        <f t="shared" si="1"/>
        <v>155.18655627784847</v>
      </c>
      <c r="I57" s="211">
        <f t="shared" si="2"/>
        <v>92.080634877700064</v>
      </c>
    </row>
    <row r="58" spans="1:9" s="212" customFormat="1" ht="12" x14ac:dyDescent="0.25">
      <c r="A58" s="206"/>
      <c r="B58" s="207"/>
      <c r="C58" s="208" t="s">
        <v>116</v>
      </c>
      <c r="D58" s="220" t="s">
        <v>117</v>
      </c>
      <c r="E58" s="210">
        <v>0</v>
      </c>
      <c r="F58" s="210">
        <v>0</v>
      </c>
      <c r="G58" s="210">
        <v>0</v>
      </c>
      <c r="H58" s="203" t="e">
        <f t="shared" si="1"/>
        <v>#DIV/0!</v>
      </c>
      <c r="I58" s="211" t="e">
        <f t="shared" si="2"/>
        <v>#DIV/0!</v>
      </c>
    </row>
    <row r="59" spans="1:9" s="212" customFormat="1" ht="12" x14ac:dyDescent="0.25">
      <c r="A59" s="206"/>
      <c r="B59" s="207"/>
      <c r="C59" s="208" t="s">
        <v>118</v>
      </c>
      <c r="D59" s="220" t="s">
        <v>119</v>
      </c>
      <c r="E59" s="210">
        <v>6040.2</v>
      </c>
      <c r="F59" s="210">
        <v>6291</v>
      </c>
      <c r="G59" s="210">
        <v>5640.93</v>
      </c>
      <c r="H59" s="203">
        <f t="shared" si="1"/>
        <v>93.389788417602077</v>
      </c>
      <c r="I59" s="211">
        <f t="shared" si="2"/>
        <v>89.666666666666671</v>
      </c>
    </row>
    <row r="60" spans="1:9" s="205" customFormat="1" ht="24" x14ac:dyDescent="0.25">
      <c r="A60" s="216"/>
      <c r="B60" s="217">
        <v>6712</v>
      </c>
      <c r="C60" s="219"/>
      <c r="D60" s="201" t="s">
        <v>208</v>
      </c>
      <c r="E60" s="202">
        <f>E61+E62</f>
        <v>0</v>
      </c>
      <c r="F60" s="202">
        <f t="shared" ref="F60:G60" si="14">F61+F62</f>
        <v>0</v>
      </c>
      <c r="G60" s="202">
        <f t="shared" si="14"/>
        <v>25735.63</v>
      </c>
      <c r="H60" s="203" t="e">
        <f t="shared" si="1"/>
        <v>#DIV/0!</v>
      </c>
      <c r="I60" s="214" t="e">
        <f t="shared" si="2"/>
        <v>#DIV/0!</v>
      </c>
    </row>
    <row r="61" spans="1:9" s="212" customFormat="1" ht="12" x14ac:dyDescent="0.25">
      <c r="A61" s="206"/>
      <c r="B61" s="207"/>
      <c r="C61" s="208" t="s">
        <v>112</v>
      </c>
      <c r="D61" s="220" t="s">
        <v>17</v>
      </c>
      <c r="E61" s="210">
        <v>0</v>
      </c>
      <c r="F61" s="210">
        <v>0</v>
      </c>
      <c r="G61" s="210">
        <v>0</v>
      </c>
      <c r="H61" s="203" t="e">
        <f t="shared" si="1"/>
        <v>#DIV/0!</v>
      </c>
      <c r="I61" s="211" t="e">
        <f t="shared" si="2"/>
        <v>#DIV/0!</v>
      </c>
    </row>
    <row r="62" spans="1:9" s="212" customFormat="1" ht="12" x14ac:dyDescent="0.25">
      <c r="A62" s="206"/>
      <c r="B62" s="207"/>
      <c r="C62" s="208" t="s">
        <v>113</v>
      </c>
      <c r="D62" s="220" t="s">
        <v>114</v>
      </c>
      <c r="E62" s="210">
        <v>0</v>
      </c>
      <c r="F62" s="210">
        <v>0</v>
      </c>
      <c r="G62" s="210">
        <v>25735.63</v>
      </c>
      <c r="H62" s="203" t="e">
        <f t="shared" si="1"/>
        <v>#DIV/0!</v>
      </c>
      <c r="I62" s="211" t="e">
        <f t="shared" si="2"/>
        <v>#DIV/0!</v>
      </c>
    </row>
    <row r="63" spans="1:9" s="35" customFormat="1" x14ac:dyDescent="0.25">
      <c r="A63" s="28"/>
      <c r="B63" s="6">
        <v>68</v>
      </c>
      <c r="C63" s="6"/>
      <c r="D63" s="6" t="s">
        <v>122</v>
      </c>
      <c r="E63" s="81">
        <f>E64</f>
        <v>0</v>
      </c>
      <c r="F63" s="81">
        <f t="shared" ref="F63:G65" si="15">F64</f>
        <v>0</v>
      </c>
      <c r="G63" s="81">
        <f t="shared" si="15"/>
        <v>0</v>
      </c>
      <c r="H63" s="79" t="e">
        <f t="shared" si="1"/>
        <v>#DIV/0!</v>
      </c>
      <c r="I63" s="93" t="e">
        <f t="shared" si="2"/>
        <v>#DIV/0!</v>
      </c>
    </row>
    <row r="64" spans="1:9" s="35" customFormat="1" x14ac:dyDescent="0.25">
      <c r="A64" s="28"/>
      <c r="B64" s="6">
        <v>683</v>
      </c>
      <c r="C64" s="6"/>
      <c r="D64" s="6" t="s">
        <v>134</v>
      </c>
      <c r="E64" s="81">
        <f>E65</f>
        <v>0</v>
      </c>
      <c r="F64" s="81">
        <f t="shared" si="15"/>
        <v>0</v>
      </c>
      <c r="G64" s="81">
        <f t="shared" si="15"/>
        <v>0</v>
      </c>
      <c r="H64" s="79" t="e">
        <f t="shared" si="1"/>
        <v>#DIV/0!</v>
      </c>
      <c r="I64" s="93" t="e">
        <f t="shared" si="2"/>
        <v>#DIV/0!</v>
      </c>
    </row>
    <row r="65" spans="1:9" s="205" customFormat="1" ht="12" x14ac:dyDescent="0.25">
      <c r="A65" s="200"/>
      <c r="B65" s="201">
        <v>6831</v>
      </c>
      <c r="C65" s="201"/>
      <c r="D65" s="201" t="s">
        <v>134</v>
      </c>
      <c r="E65" s="202">
        <f>E66</f>
        <v>0</v>
      </c>
      <c r="F65" s="202">
        <f t="shared" si="15"/>
        <v>0</v>
      </c>
      <c r="G65" s="202">
        <f t="shared" si="15"/>
        <v>0</v>
      </c>
      <c r="H65" s="203" t="e">
        <f t="shared" si="1"/>
        <v>#DIV/0!</v>
      </c>
      <c r="I65" s="214" t="e">
        <f t="shared" si="2"/>
        <v>#DIV/0!</v>
      </c>
    </row>
    <row r="66" spans="1:9" s="212" customFormat="1" ht="12" x14ac:dyDescent="0.25">
      <c r="A66" s="206"/>
      <c r="B66" s="207"/>
      <c r="C66" s="208" t="s">
        <v>103</v>
      </c>
      <c r="D66" s="209" t="s">
        <v>104</v>
      </c>
      <c r="E66" s="210">
        <v>0</v>
      </c>
      <c r="F66" s="210">
        <v>0</v>
      </c>
      <c r="G66" s="210"/>
      <c r="H66" s="203" t="e">
        <f t="shared" si="1"/>
        <v>#DIV/0!</v>
      </c>
      <c r="I66" s="211" t="e">
        <f t="shared" si="2"/>
        <v>#DIV/0!</v>
      </c>
    </row>
    <row r="67" spans="1:9" s="35" customFormat="1" x14ac:dyDescent="0.25">
      <c r="A67" s="39">
        <v>7</v>
      </c>
      <c r="B67" s="7"/>
      <c r="C67" s="7"/>
      <c r="D67" s="11" t="s">
        <v>18</v>
      </c>
      <c r="E67" s="81">
        <f>E68</f>
        <v>0</v>
      </c>
      <c r="F67" s="81">
        <f t="shared" ref="F67:G70" si="16">F68</f>
        <v>0</v>
      </c>
      <c r="G67" s="81">
        <f t="shared" si="16"/>
        <v>0</v>
      </c>
      <c r="H67" s="79" t="e">
        <f t="shared" si="1"/>
        <v>#DIV/0!</v>
      </c>
      <c r="I67" s="93" t="e">
        <f t="shared" si="2"/>
        <v>#DIV/0!</v>
      </c>
    </row>
    <row r="68" spans="1:9" s="35" customFormat="1" x14ac:dyDescent="0.25">
      <c r="A68" s="28"/>
      <c r="B68" s="6">
        <v>72</v>
      </c>
      <c r="C68" s="6"/>
      <c r="D68" s="11" t="s">
        <v>38</v>
      </c>
      <c r="E68" s="81">
        <f>E69</f>
        <v>0</v>
      </c>
      <c r="F68" s="81">
        <f t="shared" si="16"/>
        <v>0</v>
      </c>
      <c r="G68" s="81">
        <f t="shared" si="16"/>
        <v>0</v>
      </c>
      <c r="H68" s="79" t="e">
        <f t="shared" si="1"/>
        <v>#DIV/0!</v>
      </c>
      <c r="I68" s="93" t="e">
        <f t="shared" si="2"/>
        <v>#DIV/0!</v>
      </c>
    </row>
    <row r="69" spans="1:9" s="35" customFormat="1" x14ac:dyDescent="0.25">
      <c r="A69" s="28"/>
      <c r="B69" s="6">
        <v>721</v>
      </c>
      <c r="C69" s="6"/>
      <c r="D69" s="11" t="s">
        <v>138</v>
      </c>
      <c r="E69" s="81">
        <f>E70</f>
        <v>0</v>
      </c>
      <c r="F69" s="81">
        <f t="shared" si="16"/>
        <v>0</v>
      </c>
      <c r="G69" s="81">
        <f t="shared" si="16"/>
        <v>0</v>
      </c>
      <c r="H69" s="79" t="e">
        <f t="shared" si="1"/>
        <v>#DIV/0!</v>
      </c>
      <c r="I69" s="93" t="e">
        <f t="shared" si="2"/>
        <v>#DIV/0!</v>
      </c>
    </row>
    <row r="70" spans="1:9" s="205" customFormat="1" ht="12" x14ac:dyDescent="0.25">
      <c r="A70" s="200"/>
      <c r="B70" s="201">
        <v>7211</v>
      </c>
      <c r="C70" s="201"/>
      <c r="D70" s="221" t="s">
        <v>216</v>
      </c>
      <c r="E70" s="202">
        <f>E71</f>
        <v>0</v>
      </c>
      <c r="F70" s="202">
        <f t="shared" si="16"/>
        <v>0</v>
      </c>
      <c r="G70" s="202">
        <f t="shared" si="16"/>
        <v>0</v>
      </c>
      <c r="H70" s="203" t="e">
        <f t="shared" si="1"/>
        <v>#DIV/0!</v>
      </c>
      <c r="I70" s="214" t="e">
        <f t="shared" si="2"/>
        <v>#DIV/0!</v>
      </c>
    </row>
    <row r="71" spans="1:9" s="212" customFormat="1" ht="12" x14ac:dyDescent="0.25">
      <c r="A71" s="222"/>
      <c r="B71" s="223"/>
      <c r="C71" s="208" t="s">
        <v>120</v>
      </c>
      <c r="D71" s="209" t="s">
        <v>121</v>
      </c>
      <c r="E71" s="210">
        <v>0</v>
      </c>
      <c r="F71" s="195">
        <v>0</v>
      </c>
      <c r="G71" s="195">
        <v>0</v>
      </c>
      <c r="H71" s="203" t="e">
        <f t="shared" si="1"/>
        <v>#DIV/0!</v>
      </c>
      <c r="I71" s="224" t="e">
        <f t="shared" si="2"/>
        <v>#DIV/0!</v>
      </c>
    </row>
    <row r="72" spans="1:9" s="35" customFormat="1" x14ac:dyDescent="0.25">
      <c r="A72" s="39">
        <v>9</v>
      </c>
      <c r="B72" s="7"/>
      <c r="C72" s="7"/>
      <c r="D72" s="11" t="s">
        <v>46</v>
      </c>
      <c r="E72" s="81">
        <f>E73</f>
        <v>98063.93</v>
      </c>
      <c r="F72" s="81">
        <f t="shared" ref="F72:G74" si="17">F73</f>
        <v>203397.48</v>
      </c>
      <c r="G72" s="81">
        <f t="shared" si="17"/>
        <v>53353</v>
      </c>
      <c r="H72" s="79">
        <f t="shared" si="1"/>
        <v>54.406344922133968</v>
      </c>
      <c r="I72" s="93">
        <f t="shared" si="2"/>
        <v>26.230905122325016</v>
      </c>
    </row>
    <row r="73" spans="1:9" s="35" customFormat="1" x14ac:dyDescent="0.25">
      <c r="A73" s="28"/>
      <c r="B73" s="6">
        <v>92</v>
      </c>
      <c r="C73" s="6"/>
      <c r="D73" s="11" t="s">
        <v>47</v>
      </c>
      <c r="E73" s="81">
        <f>E74</f>
        <v>98063.93</v>
      </c>
      <c r="F73" s="81">
        <f t="shared" si="17"/>
        <v>203397.48</v>
      </c>
      <c r="G73" s="81">
        <f t="shared" si="17"/>
        <v>53353</v>
      </c>
      <c r="H73" s="79">
        <f t="shared" si="1"/>
        <v>54.406344922133968</v>
      </c>
      <c r="I73" s="93">
        <f t="shared" si="2"/>
        <v>26.230905122325016</v>
      </c>
    </row>
    <row r="74" spans="1:9" s="35" customFormat="1" x14ac:dyDescent="0.25">
      <c r="A74" s="28"/>
      <c r="B74" s="6">
        <v>922</v>
      </c>
      <c r="C74" s="6"/>
      <c r="D74" s="11" t="s">
        <v>167</v>
      </c>
      <c r="E74" s="81">
        <f>E75</f>
        <v>98063.93</v>
      </c>
      <c r="F74" s="81">
        <f t="shared" si="17"/>
        <v>203397.48</v>
      </c>
      <c r="G74" s="81">
        <f t="shared" si="17"/>
        <v>53353</v>
      </c>
      <c r="H74" s="79">
        <f t="shared" si="1"/>
        <v>54.406344922133968</v>
      </c>
      <c r="I74" s="93">
        <f t="shared" si="2"/>
        <v>26.230905122325016</v>
      </c>
    </row>
    <row r="75" spans="1:9" s="205" customFormat="1" ht="12" x14ac:dyDescent="0.25">
      <c r="A75" s="200"/>
      <c r="B75" s="201">
        <v>9221</v>
      </c>
      <c r="C75" s="201"/>
      <c r="D75" s="221" t="s">
        <v>135</v>
      </c>
      <c r="E75" s="202">
        <f>SUM(E76:E82)</f>
        <v>98063.93</v>
      </c>
      <c r="F75" s="202">
        <f t="shared" ref="F75:G75" si="18">SUM(F76:F82)</f>
        <v>203397.48</v>
      </c>
      <c r="G75" s="202">
        <f t="shared" si="18"/>
        <v>53353</v>
      </c>
      <c r="H75" s="203">
        <f t="shared" si="1"/>
        <v>54.406344922133968</v>
      </c>
      <c r="I75" s="214">
        <f t="shared" si="2"/>
        <v>26.230905122325016</v>
      </c>
    </row>
    <row r="76" spans="1:9" s="212" customFormat="1" ht="12" x14ac:dyDescent="0.25">
      <c r="A76" s="222"/>
      <c r="B76" s="223"/>
      <c r="C76" s="208" t="s">
        <v>113</v>
      </c>
      <c r="D76" s="220" t="s">
        <v>114</v>
      </c>
      <c r="E76" s="210">
        <v>0</v>
      </c>
      <c r="F76" s="210">
        <v>0</v>
      </c>
      <c r="G76" s="210"/>
      <c r="H76" s="203" t="e">
        <f t="shared" si="1"/>
        <v>#DIV/0!</v>
      </c>
      <c r="I76" s="213" t="e">
        <f t="shared" si="2"/>
        <v>#DIV/0!</v>
      </c>
    </row>
    <row r="77" spans="1:9" s="212" customFormat="1" ht="12" x14ac:dyDescent="0.25">
      <c r="A77" s="222"/>
      <c r="B77" s="223"/>
      <c r="C77" s="208" t="s">
        <v>103</v>
      </c>
      <c r="D77" s="209" t="s">
        <v>104</v>
      </c>
      <c r="E77" s="210">
        <v>9000</v>
      </c>
      <c r="F77" s="210">
        <v>9000</v>
      </c>
      <c r="G77" s="210">
        <v>9000</v>
      </c>
      <c r="H77" s="203">
        <f t="shared" si="1"/>
        <v>100</v>
      </c>
      <c r="I77" s="213">
        <f t="shared" si="2"/>
        <v>100</v>
      </c>
    </row>
    <row r="78" spans="1:9" s="212" customFormat="1" ht="12" x14ac:dyDescent="0.25">
      <c r="A78" s="222"/>
      <c r="B78" s="223"/>
      <c r="C78" s="208" t="s">
        <v>97</v>
      </c>
      <c r="D78" s="209" t="s">
        <v>106</v>
      </c>
      <c r="E78" s="210">
        <v>20000</v>
      </c>
      <c r="F78" s="210">
        <v>0</v>
      </c>
      <c r="G78" s="210">
        <v>0</v>
      </c>
      <c r="H78" s="203">
        <f t="shared" si="1"/>
        <v>0</v>
      </c>
      <c r="I78" s="213" t="e">
        <f t="shared" si="2"/>
        <v>#DIV/0!</v>
      </c>
    </row>
    <row r="79" spans="1:9" s="212" customFormat="1" ht="12" x14ac:dyDescent="0.25">
      <c r="A79" s="222"/>
      <c r="B79" s="223"/>
      <c r="C79" s="208" t="s">
        <v>98</v>
      </c>
      <c r="D79" s="209" t="s">
        <v>99</v>
      </c>
      <c r="E79" s="210">
        <v>67000</v>
      </c>
      <c r="F79" s="210">
        <v>194397.48</v>
      </c>
      <c r="G79" s="210">
        <v>44353</v>
      </c>
      <c r="H79" s="203">
        <f t="shared" si="1"/>
        <v>66.198507462686564</v>
      </c>
      <c r="I79" s="213">
        <f t="shared" si="2"/>
        <v>22.815624976208536</v>
      </c>
    </row>
    <row r="80" spans="1:9" s="212" customFormat="1" ht="12" x14ac:dyDescent="0.25">
      <c r="A80" s="225"/>
      <c r="B80" s="226"/>
      <c r="C80" s="227" t="s">
        <v>100</v>
      </c>
      <c r="D80" s="209" t="s">
        <v>101</v>
      </c>
      <c r="E80" s="228">
        <v>0</v>
      </c>
      <c r="F80" s="228">
        <v>0</v>
      </c>
      <c r="G80" s="228">
        <v>0</v>
      </c>
      <c r="H80" s="203" t="e">
        <f t="shared" si="1"/>
        <v>#DIV/0!</v>
      </c>
      <c r="I80" s="213" t="e">
        <f t="shared" si="2"/>
        <v>#DIV/0!</v>
      </c>
    </row>
    <row r="81" spans="1:11" s="212" customFormat="1" ht="12" x14ac:dyDescent="0.25">
      <c r="A81" s="225"/>
      <c r="B81" s="226"/>
      <c r="C81" s="227" t="s">
        <v>108</v>
      </c>
      <c r="D81" s="235" t="s">
        <v>109</v>
      </c>
      <c r="E81" s="228">
        <v>2063.9299999999998</v>
      </c>
      <c r="F81" s="228">
        <v>0</v>
      </c>
      <c r="G81" s="228">
        <v>0</v>
      </c>
      <c r="H81" s="236">
        <f t="shared" si="1"/>
        <v>0</v>
      </c>
      <c r="I81" s="237" t="e">
        <f t="shared" si="2"/>
        <v>#DIV/0!</v>
      </c>
    </row>
    <row r="82" spans="1:11" s="212" customFormat="1" ht="12.75" thickBot="1" x14ac:dyDescent="0.3">
      <c r="A82" s="229"/>
      <c r="B82" s="230"/>
      <c r="C82" s="231" t="s">
        <v>120</v>
      </c>
      <c r="D82" s="232" t="s">
        <v>121</v>
      </c>
      <c r="E82" s="233">
        <v>0</v>
      </c>
      <c r="F82" s="193"/>
      <c r="G82" s="193">
        <v>0</v>
      </c>
      <c r="H82" s="193" t="e">
        <f t="shared" si="1"/>
        <v>#DIV/0!</v>
      </c>
      <c r="I82" s="234" t="e">
        <f t="shared" si="2"/>
        <v>#DIV/0!</v>
      </c>
    </row>
    <row r="83" spans="1:11" s="36" customFormat="1" x14ac:dyDescent="0.25">
      <c r="E83" s="37"/>
      <c r="F83" s="37"/>
      <c r="G83" s="37"/>
      <c r="H83" s="37"/>
      <c r="I83" s="37"/>
    </row>
    <row r="84" spans="1:11" s="36" customFormat="1" ht="15.75" x14ac:dyDescent="0.25">
      <c r="A84" s="612" t="s">
        <v>19</v>
      </c>
      <c r="B84" s="626"/>
      <c r="C84" s="626"/>
      <c r="D84" s="626"/>
      <c r="E84" s="626"/>
      <c r="F84" s="626"/>
      <c r="G84" s="626"/>
      <c r="H84" s="626"/>
      <c r="I84" s="626"/>
    </row>
    <row r="85" spans="1:11" s="36" customFormat="1" ht="18.75" thickBot="1" x14ac:dyDescent="0.3">
      <c r="A85" s="3"/>
      <c r="B85" s="3"/>
      <c r="C85" s="3"/>
      <c r="D85" s="3"/>
      <c r="E85" s="22"/>
      <c r="F85" s="22"/>
      <c r="G85" s="22"/>
      <c r="H85" s="34"/>
      <c r="I85" s="34"/>
    </row>
    <row r="86" spans="1:11" s="36" customFormat="1" ht="39" thickBot="1" x14ac:dyDescent="0.3">
      <c r="A86" s="46" t="s">
        <v>14</v>
      </c>
      <c r="B86" s="47" t="s">
        <v>15</v>
      </c>
      <c r="C86" s="47" t="s">
        <v>16</v>
      </c>
      <c r="D86" s="47" t="s">
        <v>20</v>
      </c>
      <c r="E86" s="42" t="s">
        <v>129</v>
      </c>
      <c r="F86" s="43" t="s">
        <v>130</v>
      </c>
      <c r="G86" s="43" t="s">
        <v>131</v>
      </c>
      <c r="H86" s="44" t="s">
        <v>132</v>
      </c>
      <c r="I86" s="44" t="s">
        <v>132</v>
      </c>
    </row>
    <row r="87" spans="1:11" s="158" customFormat="1" ht="15.75" thickBot="1" x14ac:dyDescent="0.3">
      <c r="A87" s="159"/>
      <c r="B87" s="160"/>
      <c r="C87" s="160"/>
      <c r="D87" s="160">
        <v>1</v>
      </c>
      <c r="E87" s="198">
        <v>2</v>
      </c>
      <c r="F87" s="199">
        <v>3</v>
      </c>
      <c r="G87" s="199">
        <v>4</v>
      </c>
      <c r="H87" s="161" t="s">
        <v>196</v>
      </c>
      <c r="I87" s="162" t="s">
        <v>197</v>
      </c>
    </row>
    <row r="88" spans="1:11" s="35" customFormat="1" x14ac:dyDescent="0.25">
      <c r="A88" s="48">
        <v>3</v>
      </c>
      <c r="B88" s="49"/>
      <c r="C88" s="49"/>
      <c r="D88" s="49" t="s">
        <v>21</v>
      </c>
      <c r="E88" s="82">
        <f>E89+E115+E234+E242+E247</f>
        <v>3255467.6</v>
      </c>
      <c r="F88" s="82">
        <f>F89+F115+F234+F242+F247</f>
        <v>4012143.41</v>
      </c>
      <c r="G88" s="82">
        <f>G89+G115+G234+G242+G247</f>
        <v>3895696.08</v>
      </c>
      <c r="H88" s="82">
        <f t="shared" ref="H88:H300" si="19">G88/E88*100</f>
        <v>119.66625255308945</v>
      </c>
      <c r="I88" s="94">
        <f t="shared" ref="I88:I300" si="20">G88/F88*100</f>
        <v>97.0976279235243</v>
      </c>
    </row>
    <row r="89" spans="1:11" s="35" customFormat="1" x14ac:dyDescent="0.25">
      <c r="A89" s="28"/>
      <c r="B89" s="6">
        <v>31</v>
      </c>
      <c r="C89" s="6"/>
      <c r="D89" s="6" t="s">
        <v>22</v>
      </c>
      <c r="E89" s="80">
        <f>E90+E107+E100</f>
        <v>2508376.8200000003</v>
      </c>
      <c r="F89" s="80">
        <f t="shared" ref="F89:G89" si="21">F90+F107+F100</f>
        <v>3066614</v>
      </c>
      <c r="G89" s="80">
        <f t="shared" si="21"/>
        <v>3029700.2700000005</v>
      </c>
      <c r="H89" s="80">
        <f t="shared" si="19"/>
        <v>120.78329881871576</v>
      </c>
      <c r="I89" s="92">
        <f t="shared" si="20"/>
        <v>98.796270740301864</v>
      </c>
    </row>
    <row r="90" spans="1:11" s="35" customFormat="1" x14ac:dyDescent="0.25">
      <c r="A90" s="28"/>
      <c r="B90" s="6">
        <v>311</v>
      </c>
      <c r="C90" s="6"/>
      <c r="D90" s="6" t="s">
        <v>181</v>
      </c>
      <c r="E90" s="80">
        <f t="shared" ref="E90" si="22">E91+E96+E98</f>
        <v>2058240.1</v>
      </c>
      <c r="F90" s="80">
        <f t="shared" ref="F90:G90" si="23">F91+F96+F98</f>
        <v>2556565</v>
      </c>
      <c r="G90" s="80">
        <f t="shared" si="23"/>
        <v>2519367.6800000002</v>
      </c>
      <c r="H90" s="80">
        <f t="shared" si="19"/>
        <v>122.40397415248106</v>
      </c>
      <c r="I90" s="92">
        <f t="shared" si="20"/>
        <v>98.545027409825309</v>
      </c>
      <c r="K90" s="35" t="s">
        <v>363</v>
      </c>
    </row>
    <row r="91" spans="1:11" s="205" customFormat="1" ht="12" x14ac:dyDescent="0.25">
      <c r="A91" s="200"/>
      <c r="B91" s="201">
        <v>3111</v>
      </c>
      <c r="C91" s="201"/>
      <c r="D91" s="201" t="s">
        <v>182</v>
      </c>
      <c r="E91" s="194">
        <f t="shared" ref="E91" si="24">SUM(E92:E95)</f>
        <v>1986618.72</v>
      </c>
      <c r="F91" s="194">
        <f t="shared" ref="F91:G91" si="25">SUM(F92:F95)</f>
        <v>2433150</v>
      </c>
      <c r="G91" s="194">
        <f t="shared" si="25"/>
        <v>2402670.17</v>
      </c>
      <c r="H91" s="194">
        <f t="shared" si="19"/>
        <v>120.94269251625698</v>
      </c>
      <c r="I91" s="204">
        <f t="shared" si="20"/>
        <v>98.7473098658118</v>
      </c>
      <c r="K91" s="546">
        <f>SUM(F88+F251)</f>
        <v>4258957.8100000005</v>
      </c>
    </row>
    <row r="92" spans="1:11" s="212" customFormat="1" ht="12" x14ac:dyDescent="0.25">
      <c r="A92" s="200"/>
      <c r="B92" s="223"/>
      <c r="C92" s="220" t="s">
        <v>112</v>
      </c>
      <c r="D92" s="220" t="s">
        <v>17</v>
      </c>
      <c r="E92" s="195">
        <v>29805.21</v>
      </c>
      <c r="F92" s="195">
        <f>'POSEBNI DIO'!D414</f>
        <v>53300</v>
      </c>
      <c r="G92" s="195">
        <f>'POSEBNI DIO'!E414</f>
        <v>52151.92</v>
      </c>
      <c r="H92" s="195">
        <f t="shared" si="19"/>
        <v>174.97585153736546</v>
      </c>
      <c r="I92" s="211">
        <f t="shared" si="20"/>
        <v>97.846003752345212</v>
      </c>
    </row>
    <row r="93" spans="1:11" s="212" customFormat="1" ht="12" x14ac:dyDescent="0.25">
      <c r="A93" s="200"/>
      <c r="B93" s="223"/>
      <c r="C93" s="220" t="s">
        <v>98</v>
      </c>
      <c r="D93" s="209" t="s">
        <v>99</v>
      </c>
      <c r="E93" s="195">
        <v>1912150.7</v>
      </c>
      <c r="F93" s="195">
        <f>'POSEBNI DIO'!D209</f>
        <v>2300000</v>
      </c>
      <c r="G93" s="195">
        <f>'POSEBNI DIO'!E209</f>
        <v>2272290.37</v>
      </c>
      <c r="H93" s="195">
        <f t="shared" si="19"/>
        <v>118.83427231964512</v>
      </c>
      <c r="I93" s="211">
        <f t="shared" si="20"/>
        <v>98.795233478260883</v>
      </c>
    </row>
    <row r="94" spans="1:11" s="212" customFormat="1" ht="12" x14ac:dyDescent="0.25">
      <c r="A94" s="200"/>
      <c r="B94" s="223"/>
      <c r="C94" s="208" t="s">
        <v>115</v>
      </c>
      <c r="D94" s="220" t="s">
        <v>351</v>
      </c>
      <c r="E94" s="195">
        <v>44662.81</v>
      </c>
      <c r="F94" s="195">
        <f>'POSEBNI DIO'!D402</f>
        <v>79850</v>
      </c>
      <c r="G94" s="195">
        <f>'POSEBNI DIO'!E402</f>
        <v>78227.88</v>
      </c>
      <c r="H94" s="195">
        <f t="shared" si="19"/>
        <v>175.15216798943015</v>
      </c>
      <c r="I94" s="211">
        <f t="shared" si="20"/>
        <v>97.968541014402007</v>
      </c>
    </row>
    <row r="95" spans="1:11" s="212" customFormat="1" ht="12" x14ac:dyDescent="0.25">
      <c r="A95" s="200"/>
      <c r="B95" s="223"/>
      <c r="C95" s="220" t="s">
        <v>100</v>
      </c>
      <c r="D95" s="209" t="s">
        <v>101</v>
      </c>
      <c r="E95" s="195">
        <v>0</v>
      </c>
      <c r="F95" s="195">
        <f>'POSEBNI DIO'!D263+'POSEBNI DIO'!D357</f>
        <v>0</v>
      </c>
      <c r="G95" s="195">
        <f>'POSEBNI DIO'!E263+'POSEBNI DIO'!E357</f>
        <v>0</v>
      </c>
      <c r="H95" s="195" t="e">
        <f t="shared" si="19"/>
        <v>#DIV/0!</v>
      </c>
      <c r="I95" s="211" t="e">
        <f t="shared" si="20"/>
        <v>#DIV/0!</v>
      </c>
    </row>
    <row r="96" spans="1:11" s="205" customFormat="1" ht="12" x14ac:dyDescent="0.25">
      <c r="A96" s="200"/>
      <c r="B96" s="201">
        <v>3113</v>
      </c>
      <c r="C96" s="201"/>
      <c r="D96" s="201" t="s">
        <v>183</v>
      </c>
      <c r="E96" s="194">
        <f t="shared" ref="E96:G96" si="26">E97</f>
        <v>44486.51</v>
      </c>
      <c r="F96" s="194">
        <f t="shared" si="26"/>
        <v>88200</v>
      </c>
      <c r="G96" s="194">
        <f t="shared" si="26"/>
        <v>82918.740000000005</v>
      </c>
      <c r="H96" s="194">
        <f t="shared" si="19"/>
        <v>186.39075081412321</v>
      </c>
      <c r="I96" s="204">
        <f t="shared" si="20"/>
        <v>94.012176870748306</v>
      </c>
    </row>
    <row r="97" spans="1:9" s="212" customFormat="1" ht="12" x14ac:dyDescent="0.25">
      <c r="A97" s="200"/>
      <c r="B97" s="223"/>
      <c r="C97" s="220" t="s">
        <v>98</v>
      </c>
      <c r="D97" s="209" t="s">
        <v>99</v>
      </c>
      <c r="E97" s="195">
        <v>44486.51</v>
      </c>
      <c r="F97" s="195">
        <f>'POSEBNI DIO'!D210</f>
        <v>88200</v>
      </c>
      <c r="G97" s="195">
        <f>'POSEBNI DIO'!E210</f>
        <v>82918.740000000005</v>
      </c>
      <c r="H97" s="195">
        <f t="shared" si="19"/>
        <v>186.39075081412321</v>
      </c>
      <c r="I97" s="211">
        <f t="shared" si="20"/>
        <v>94.012176870748306</v>
      </c>
    </row>
    <row r="98" spans="1:9" s="205" customFormat="1" ht="12" x14ac:dyDescent="0.25">
      <c r="A98" s="200"/>
      <c r="B98" s="201">
        <v>3114</v>
      </c>
      <c r="C98" s="201"/>
      <c r="D98" s="201" t="s">
        <v>184</v>
      </c>
      <c r="E98" s="194">
        <f t="shared" ref="E98:G98" si="27">E99</f>
        <v>27134.87</v>
      </c>
      <c r="F98" s="194">
        <f t="shared" si="27"/>
        <v>35215</v>
      </c>
      <c r="G98" s="194">
        <f t="shared" si="27"/>
        <v>33778.769999999997</v>
      </c>
      <c r="H98" s="194">
        <f t="shared" si="19"/>
        <v>124.48473127013322</v>
      </c>
      <c r="I98" s="204">
        <f t="shared" si="20"/>
        <v>95.921539116853609</v>
      </c>
    </row>
    <row r="99" spans="1:9" s="212" customFormat="1" ht="12" x14ac:dyDescent="0.25">
      <c r="A99" s="200"/>
      <c r="B99" s="223"/>
      <c r="C99" s="220" t="s">
        <v>98</v>
      </c>
      <c r="D99" s="209" t="s">
        <v>99</v>
      </c>
      <c r="E99" s="195">
        <v>27134.87</v>
      </c>
      <c r="F99" s="195">
        <f>'POSEBNI DIO'!D211</f>
        <v>35215</v>
      </c>
      <c r="G99" s="195">
        <f>'POSEBNI DIO'!E211</f>
        <v>33778.769999999997</v>
      </c>
      <c r="H99" s="195">
        <f t="shared" si="19"/>
        <v>124.48473127013322</v>
      </c>
      <c r="I99" s="211">
        <f t="shared" si="20"/>
        <v>95.921539116853609</v>
      </c>
    </row>
    <row r="100" spans="1:9" s="35" customFormat="1" x14ac:dyDescent="0.25">
      <c r="A100" s="28"/>
      <c r="B100" s="6">
        <v>312</v>
      </c>
      <c r="C100" s="6"/>
      <c r="D100" s="6" t="s">
        <v>165</v>
      </c>
      <c r="E100" s="80">
        <f t="shared" ref="E100:G100" si="28">E101</f>
        <v>84392.12</v>
      </c>
      <c r="F100" s="80">
        <f t="shared" si="28"/>
        <v>98052</v>
      </c>
      <c r="G100" s="80">
        <f t="shared" si="28"/>
        <v>97790.930000000008</v>
      </c>
      <c r="H100" s="80">
        <f t="shared" si="19"/>
        <v>115.87684963951612</v>
      </c>
      <c r="I100" s="92">
        <f t="shared" si="20"/>
        <v>99.733743319871095</v>
      </c>
    </row>
    <row r="101" spans="1:9" s="205" customFormat="1" ht="12" x14ac:dyDescent="0.25">
      <c r="A101" s="200"/>
      <c r="B101" s="201">
        <v>3121</v>
      </c>
      <c r="C101" s="201"/>
      <c r="D101" s="201" t="s">
        <v>165</v>
      </c>
      <c r="E101" s="194">
        <f t="shared" ref="E101" si="29">SUM(E102:E106)</f>
        <v>84392.12</v>
      </c>
      <c r="F101" s="194">
        <f t="shared" ref="F101:G101" si="30">SUM(F102:F106)</f>
        <v>98052</v>
      </c>
      <c r="G101" s="194">
        <f t="shared" si="30"/>
        <v>97790.930000000008</v>
      </c>
      <c r="H101" s="194">
        <f t="shared" si="19"/>
        <v>115.87684963951612</v>
      </c>
      <c r="I101" s="204">
        <f t="shared" si="20"/>
        <v>99.733743319871095</v>
      </c>
    </row>
    <row r="102" spans="1:9" s="212" customFormat="1" ht="12" x14ac:dyDescent="0.25">
      <c r="A102" s="200"/>
      <c r="B102" s="223"/>
      <c r="C102" s="220" t="s">
        <v>112</v>
      </c>
      <c r="D102" s="220" t="s">
        <v>17</v>
      </c>
      <c r="E102" s="195">
        <v>3736.58</v>
      </c>
      <c r="F102" s="195">
        <f>'POSEBNI DIO'!D416</f>
        <v>3760</v>
      </c>
      <c r="G102" s="195">
        <f>'POSEBNI DIO'!E416</f>
        <v>3560</v>
      </c>
      <c r="H102" s="195">
        <f t="shared" si="19"/>
        <v>95.274288252894351</v>
      </c>
      <c r="I102" s="211">
        <f t="shared" si="20"/>
        <v>94.680851063829792</v>
      </c>
    </row>
    <row r="103" spans="1:9" s="212" customFormat="1" ht="12" x14ac:dyDescent="0.25">
      <c r="A103" s="200"/>
      <c r="B103" s="223"/>
      <c r="C103" s="220" t="s">
        <v>98</v>
      </c>
      <c r="D103" s="209" t="s">
        <v>99</v>
      </c>
      <c r="E103" s="195">
        <v>73175.679999999993</v>
      </c>
      <c r="F103" s="195">
        <f>'POSEBNI DIO'!D213</f>
        <v>83052</v>
      </c>
      <c r="G103" s="195">
        <f>'POSEBNI DIO'!E213</f>
        <v>84999.08</v>
      </c>
      <c r="H103" s="195">
        <f t="shared" si="19"/>
        <v>116.15755398514918</v>
      </c>
      <c r="I103" s="211">
        <f t="shared" si="20"/>
        <v>102.34441073062659</v>
      </c>
    </row>
    <row r="104" spans="1:9" s="212" customFormat="1" ht="12" x14ac:dyDescent="0.25">
      <c r="A104" s="200"/>
      <c r="B104" s="223"/>
      <c r="C104" s="208" t="s">
        <v>115</v>
      </c>
      <c r="D104" s="220" t="s">
        <v>351</v>
      </c>
      <c r="E104" s="195">
        <v>5604.86</v>
      </c>
      <c r="F104" s="195">
        <f>'POSEBNI DIO'!D404</f>
        <v>5640</v>
      </c>
      <c r="G104" s="195">
        <f>'POSEBNI DIO'!E404</f>
        <v>5340</v>
      </c>
      <c r="H104" s="195">
        <f t="shared" si="19"/>
        <v>95.27445823802914</v>
      </c>
      <c r="I104" s="211">
        <f t="shared" si="20"/>
        <v>94.680851063829792</v>
      </c>
    </row>
    <row r="105" spans="1:9" s="212" customFormat="1" ht="12" x14ac:dyDescent="0.25">
      <c r="A105" s="200"/>
      <c r="B105" s="223"/>
      <c r="C105" s="220" t="s">
        <v>100</v>
      </c>
      <c r="D105" s="209" t="s">
        <v>101</v>
      </c>
      <c r="E105" s="195">
        <v>1875</v>
      </c>
      <c r="F105" s="195">
        <f>'POSEBNI DIO'!D265+'POSEBNI DIO'!D359</f>
        <v>5000</v>
      </c>
      <c r="G105" s="195">
        <f>'POSEBNI DIO'!E265+'POSEBNI DIO'!E359</f>
        <v>3291.85</v>
      </c>
      <c r="H105" s="195">
        <f t="shared" si="19"/>
        <v>175.56533333333334</v>
      </c>
      <c r="I105" s="211">
        <f t="shared" si="20"/>
        <v>65.837000000000003</v>
      </c>
    </row>
    <row r="106" spans="1:9" s="212" customFormat="1" ht="12" x14ac:dyDescent="0.25">
      <c r="A106" s="200"/>
      <c r="B106" s="223"/>
      <c r="C106" s="220" t="s">
        <v>108</v>
      </c>
      <c r="D106" s="209" t="s">
        <v>109</v>
      </c>
      <c r="E106" s="195">
        <f>'POSEBNI DIO'!C299</f>
        <v>0</v>
      </c>
      <c r="F106" s="195">
        <f>'POSEBNI DIO'!D299</f>
        <v>600</v>
      </c>
      <c r="G106" s="195">
        <f>'POSEBNI DIO'!E299</f>
        <v>600</v>
      </c>
      <c r="H106" s="195" t="e">
        <f t="shared" si="19"/>
        <v>#DIV/0!</v>
      </c>
      <c r="I106" s="211">
        <f t="shared" si="20"/>
        <v>100</v>
      </c>
    </row>
    <row r="107" spans="1:9" s="35" customFormat="1" x14ac:dyDescent="0.25">
      <c r="A107" s="28"/>
      <c r="B107" s="6">
        <v>313</v>
      </c>
      <c r="C107" s="6"/>
      <c r="D107" s="6" t="s">
        <v>185</v>
      </c>
      <c r="E107" s="80">
        <f>E108+E113</f>
        <v>365744.6</v>
      </c>
      <c r="F107" s="80">
        <f t="shared" ref="F107:G107" si="31">F108+F113</f>
        <v>411997</v>
      </c>
      <c r="G107" s="80">
        <f t="shared" si="31"/>
        <v>412541.66000000003</v>
      </c>
      <c r="H107" s="80">
        <f t="shared" si="19"/>
        <v>112.79501050733218</v>
      </c>
      <c r="I107" s="92">
        <f t="shared" si="20"/>
        <v>100.13219999174751</v>
      </c>
    </row>
    <row r="108" spans="1:9" s="205" customFormat="1" ht="12" x14ac:dyDescent="0.25">
      <c r="A108" s="200"/>
      <c r="B108" s="201">
        <v>3132</v>
      </c>
      <c r="C108" s="201"/>
      <c r="D108" s="201" t="s">
        <v>186</v>
      </c>
      <c r="E108" s="194">
        <f t="shared" ref="E108" si="32">SUM(E109:E112)</f>
        <v>365744.6</v>
      </c>
      <c r="F108" s="194">
        <f t="shared" ref="F108:G108" si="33">SUM(F109:F112)</f>
        <v>411997</v>
      </c>
      <c r="G108" s="194">
        <f t="shared" si="33"/>
        <v>412541.66000000003</v>
      </c>
      <c r="H108" s="194">
        <f t="shared" si="19"/>
        <v>112.79501050733218</v>
      </c>
      <c r="I108" s="204">
        <f t="shared" si="20"/>
        <v>100.13219999174751</v>
      </c>
    </row>
    <row r="109" spans="1:9" s="212" customFormat="1" ht="12" x14ac:dyDescent="0.25">
      <c r="A109" s="200"/>
      <c r="B109" s="223"/>
      <c r="C109" s="220" t="s">
        <v>112</v>
      </c>
      <c r="D109" s="220" t="s">
        <v>17</v>
      </c>
      <c r="E109" s="195">
        <v>4914.88</v>
      </c>
      <c r="F109" s="195">
        <f>'POSEBNI DIO'!D418</f>
        <v>8800</v>
      </c>
      <c r="G109" s="195">
        <f>'POSEBNI DIO'!E418</f>
        <v>8948.14</v>
      </c>
      <c r="H109" s="195">
        <f t="shared" si="19"/>
        <v>182.06222735855198</v>
      </c>
      <c r="I109" s="211">
        <f t="shared" si="20"/>
        <v>101.68340909090909</v>
      </c>
    </row>
    <row r="110" spans="1:9" s="212" customFormat="1" ht="12" x14ac:dyDescent="0.25">
      <c r="A110" s="200"/>
      <c r="B110" s="223"/>
      <c r="C110" s="220" t="s">
        <v>98</v>
      </c>
      <c r="D110" s="209" t="s">
        <v>99</v>
      </c>
      <c r="E110" s="195">
        <v>353457.41</v>
      </c>
      <c r="F110" s="195">
        <f>'POSEBNI DIO'!D215</f>
        <v>389611</v>
      </c>
      <c r="G110" s="195">
        <f>'POSEBNI DIO'!E215</f>
        <v>390171.28</v>
      </c>
      <c r="H110" s="195">
        <f t="shared" si="19"/>
        <v>110.38707039696807</v>
      </c>
      <c r="I110" s="211">
        <f t="shared" si="20"/>
        <v>100.14380497470555</v>
      </c>
    </row>
    <row r="111" spans="1:9" s="212" customFormat="1" ht="12" x14ac:dyDescent="0.25">
      <c r="A111" s="200"/>
      <c r="B111" s="223"/>
      <c r="C111" s="208" t="s">
        <v>115</v>
      </c>
      <c r="D111" s="220" t="s">
        <v>351</v>
      </c>
      <c r="E111" s="195">
        <v>7372.31</v>
      </c>
      <c r="F111" s="195">
        <f>'POSEBNI DIO'!D406</f>
        <v>13586</v>
      </c>
      <c r="G111" s="195">
        <f>'POSEBNI DIO'!E406</f>
        <v>13422.24</v>
      </c>
      <c r="H111" s="195">
        <f t="shared" si="19"/>
        <v>182.06288124075084</v>
      </c>
      <c r="I111" s="211">
        <f t="shared" si="20"/>
        <v>98.794641542764609</v>
      </c>
    </row>
    <row r="112" spans="1:9" s="212" customFormat="1" ht="12" x14ac:dyDescent="0.25">
      <c r="A112" s="200"/>
      <c r="B112" s="223"/>
      <c r="C112" s="220" t="s">
        <v>100</v>
      </c>
      <c r="D112" s="209" t="s">
        <v>101</v>
      </c>
      <c r="E112" s="195">
        <v>0</v>
      </c>
      <c r="F112" s="195">
        <f>'POSEBNI DIO'!D267+'POSEBNI DIO'!D361</f>
        <v>0</v>
      </c>
      <c r="G112" s="195">
        <f>'POSEBNI DIO'!E267+'POSEBNI DIO'!E361</f>
        <v>0</v>
      </c>
      <c r="H112" s="195" t="e">
        <f t="shared" si="19"/>
        <v>#DIV/0!</v>
      </c>
      <c r="I112" s="211" t="e">
        <f t="shared" si="20"/>
        <v>#DIV/0!</v>
      </c>
    </row>
    <row r="113" spans="1:11" s="205" customFormat="1" ht="12" x14ac:dyDescent="0.25">
      <c r="A113" s="200"/>
      <c r="B113" s="201">
        <v>3133</v>
      </c>
      <c r="C113" s="201"/>
      <c r="D113" s="201" t="s">
        <v>187</v>
      </c>
      <c r="E113" s="194">
        <f>SUM(E114:E114)</f>
        <v>0</v>
      </c>
      <c r="F113" s="194">
        <f t="shared" ref="F113:G113" si="34">SUM(F114:F114)</f>
        <v>0</v>
      </c>
      <c r="G113" s="194">
        <f t="shared" si="34"/>
        <v>0</v>
      </c>
      <c r="H113" s="194" t="e">
        <f t="shared" si="19"/>
        <v>#DIV/0!</v>
      </c>
      <c r="I113" s="204" t="e">
        <f t="shared" si="20"/>
        <v>#DIV/0!</v>
      </c>
    </row>
    <row r="114" spans="1:11" s="212" customFormat="1" ht="12" x14ac:dyDescent="0.25">
      <c r="A114" s="200"/>
      <c r="B114" s="223"/>
      <c r="C114" s="220" t="s">
        <v>98</v>
      </c>
      <c r="D114" s="209" t="s">
        <v>99</v>
      </c>
      <c r="E114" s="195">
        <f>'POSEBNI DIO'!C216</f>
        <v>0</v>
      </c>
      <c r="F114" s="195">
        <f>'POSEBNI DIO'!D216</f>
        <v>0</v>
      </c>
      <c r="G114" s="195">
        <f>'POSEBNI DIO'!E216</f>
        <v>0</v>
      </c>
      <c r="H114" s="195" t="e">
        <f t="shared" si="19"/>
        <v>#DIV/0!</v>
      </c>
      <c r="I114" s="211" t="e">
        <f t="shared" si="20"/>
        <v>#DIV/0!</v>
      </c>
    </row>
    <row r="115" spans="1:11" s="35" customFormat="1" x14ac:dyDescent="0.25">
      <c r="A115" s="45"/>
      <c r="B115" s="12">
        <v>32</v>
      </c>
      <c r="C115" s="38"/>
      <c r="D115" s="12" t="s">
        <v>34</v>
      </c>
      <c r="E115" s="80">
        <f>E116+E137+E172+E209</f>
        <v>688151.27</v>
      </c>
      <c r="F115" s="80">
        <f>F116+F137+F172+F209</f>
        <v>883085.41</v>
      </c>
      <c r="G115" s="80">
        <f>G116+G137+G172+G209</f>
        <v>799495.04999999993</v>
      </c>
      <c r="H115" s="80">
        <f t="shared" si="19"/>
        <v>116.18013144115827</v>
      </c>
      <c r="I115" s="92">
        <f t="shared" si="20"/>
        <v>90.534283654397584</v>
      </c>
    </row>
    <row r="116" spans="1:11" s="35" customFormat="1" x14ac:dyDescent="0.25">
      <c r="A116" s="45"/>
      <c r="B116" s="12">
        <v>321</v>
      </c>
      <c r="C116" s="38"/>
      <c r="D116" s="12" t="s">
        <v>169</v>
      </c>
      <c r="E116" s="80">
        <f>E117+E125+E130+E133</f>
        <v>98219.24</v>
      </c>
      <c r="F116" s="80">
        <f t="shared" ref="F116:G116" si="35">F117+F125+F130+F133</f>
        <v>120713</v>
      </c>
      <c r="G116" s="80">
        <f t="shared" si="35"/>
        <v>97948.819999999992</v>
      </c>
      <c r="H116" s="80">
        <f t="shared" si="19"/>
        <v>99.724677161012437</v>
      </c>
      <c r="I116" s="92">
        <f t="shared" si="20"/>
        <v>81.141898552765639</v>
      </c>
    </row>
    <row r="117" spans="1:11" s="205" customFormat="1" ht="12" x14ac:dyDescent="0.25">
      <c r="A117" s="216"/>
      <c r="B117" s="217">
        <v>3211</v>
      </c>
      <c r="C117" s="219"/>
      <c r="D117" s="217" t="s">
        <v>143</v>
      </c>
      <c r="E117" s="554">
        <f>SUM(E118:E124)</f>
        <v>16393.559999999998</v>
      </c>
      <c r="F117" s="194">
        <f t="shared" ref="F117:G117" si="36">SUM(F118:F124)</f>
        <v>18647</v>
      </c>
      <c r="G117" s="194">
        <f t="shared" si="36"/>
        <v>11758.21</v>
      </c>
      <c r="H117" s="194">
        <f t="shared" si="19"/>
        <v>71.724567452097048</v>
      </c>
      <c r="I117" s="204">
        <f t="shared" si="20"/>
        <v>63.056845605191178</v>
      </c>
    </row>
    <row r="118" spans="1:11" s="212" customFormat="1" ht="12" x14ac:dyDescent="0.25">
      <c r="A118" s="206"/>
      <c r="B118" s="207"/>
      <c r="C118" s="238" t="s">
        <v>112</v>
      </c>
      <c r="D118" s="208" t="s">
        <v>17</v>
      </c>
      <c r="E118" s="195">
        <v>1020</v>
      </c>
      <c r="F118" s="195">
        <f>'POSEBNI DIO'!D37+'POSEBNI DIO'!D422</f>
        <v>980</v>
      </c>
      <c r="G118" s="195">
        <f>'POSEBNI DIO'!E37</f>
        <v>240</v>
      </c>
      <c r="H118" s="195">
        <f t="shared" si="19"/>
        <v>23.52941176470588</v>
      </c>
      <c r="I118" s="211">
        <f t="shared" si="20"/>
        <v>24.489795918367346</v>
      </c>
    </row>
    <row r="119" spans="1:11" s="212" customFormat="1" ht="12" x14ac:dyDescent="0.25">
      <c r="A119" s="206"/>
      <c r="B119" s="207"/>
      <c r="C119" s="238" t="s">
        <v>113</v>
      </c>
      <c r="D119" s="220" t="s">
        <v>114</v>
      </c>
      <c r="E119" s="195">
        <v>11713</v>
      </c>
      <c r="F119" s="195">
        <f>'POSEBNI DIO'!D130</f>
        <v>10000</v>
      </c>
      <c r="G119" s="195">
        <f>'POSEBNI DIO'!E130</f>
        <v>9920.7099999999991</v>
      </c>
      <c r="H119" s="195">
        <f t="shared" si="19"/>
        <v>84.698283957995386</v>
      </c>
      <c r="I119" s="211">
        <f t="shared" si="20"/>
        <v>99.207099999999997</v>
      </c>
    </row>
    <row r="120" spans="1:11" s="212" customFormat="1" ht="12" x14ac:dyDescent="0.25">
      <c r="A120" s="206"/>
      <c r="B120" s="207"/>
      <c r="C120" s="208" t="s">
        <v>103</v>
      </c>
      <c r="D120" s="209" t="s">
        <v>104</v>
      </c>
      <c r="E120" s="195">
        <f>'POSEBNI DIO'!C162</f>
        <v>0</v>
      </c>
      <c r="F120" s="195">
        <f>'POSEBNI DIO'!D162</f>
        <v>0</v>
      </c>
      <c r="G120" s="195">
        <f>'POSEBNI DIO'!E162</f>
        <v>0</v>
      </c>
      <c r="H120" s="195" t="e">
        <f t="shared" si="19"/>
        <v>#DIV/0!</v>
      </c>
      <c r="I120" s="211" t="e">
        <f t="shared" si="20"/>
        <v>#DIV/0!</v>
      </c>
    </row>
    <row r="121" spans="1:11" s="212" customFormat="1" ht="12" x14ac:dyDescent="0.25">
      <c r="A121" s="206"/>
      <c r="B121" s="207"/>
      <c r="C121" s="208" t="s">
        <v>98</v>
      </c>
      <c r="D121" s="209" t="s">
        <v>99</v>
      </c>
      <c r="E121" s="195">
        <f>'POSEBNI DIO'!C219</f>
        <v>2879.64</v>
      </c>
      <c r="F121" s="195">
        <f>'POSEBNI DIO'!D219</f>
        <v>1500</v>
      </c>
      <c r="G121" s="195">
        <f>'POSEBNI DIO'!E219</f>
        <v>1597.5</v>
      </c>
      <c r="H121" s="195">
        <f t="shared" si="19"/>
        <v>55.475684460557574</v>
      </c>
      <c r="I121" s="211">
        <f t="shared" si="20"/>
        <v>106.5</v>
      </c>
    </row>
    <row r="122" spans="1:11" s="212" customFormat="1" ht="12" x14ac:dyDescent="0.25">
      <c r="A122" s="206"/>
      <c r="B122" s="207"/>
      <c r="C122" s="208" t="s">
        <v>115</v>
      </c>
      <c r="D122" s="220" t="s">
        <v>351</v>
      </c>
      <c r="E122" s="195">
        <f>'POSEBNI DIO'!C409</f>
        <v>0</v>
      </c>
      <c r="F122" s="195">
        <f>'POSEBNI DIO'!D409</f>
        <v>240</v>
      </c>
      <c r="G122" s="195">
        <f>'POSEBNI DIO'!E409</f>
        <v>0</v>
      </c>
      <c r="H122" s="195" t="e">
        <f t="shared" si="19"/>
        <v>#DIV/0!</v>
      </c>
      <c r="I122" s="211">
        <f t="shared" si="20"/>
        <v>0</v>
      </c>
    </row>
    <row r="123" spans="1:11" s="212" customFormat="1" ht="12" x14ac:dyDescent="0.25">
      <c r="A123" s="206"/>
      <c r="B123" s="207"/>
      <c r="C123" s="208" t="s">
        <v>100</v>
      </c>
      <c r="D123" s="209" t="s">
        <v>101</v>
      </c>
      <c r="E123" s="195">
        <f>'POSEBNI DIO'!C270</f>
        <v>0</v>
      </c>
      <c r="F123" s="195">
        <f>'POSEBNI DIO'!D270</f>
        <v>3727</v>
      </c>
      <c r="G123" s="195">
        <f>'POSEBNI DIO'!E270</f>
        <v>0</v>
      </c>
      <c r="H123" s="195" t="e">
        <f t="shared" si="19"/>
        <v>#DIV/0!</v>
      </c>
      <c r="I123" s="211">
        <f t="shared" si="20"/>
        <v>0</v>
      </c>
    </row>
    <row r="124" spans="1:11" s="212" customFormat="1" ht="12" x14ac:dyDescent="0.25">
      <c r="A124" s="206"/>
      <c r="B124" s="217"/>
      <c r="C124" s="208" t="s">
        <v>108</v>
      </c>
      <c r="D124" s="209" t="s">
        <v>109</v>
      </c>
      <c r="E124" s="195">
        <f>'POSEBNI DIO'!C302</f>
        <v>780.92</v>
      </c>
      <c r="F124" s="195">
        <f>'POSEBNI DIO'!D302</f>
        <v>2200</v>
      </c>
      <c r="G124" s="195">
        <f>'POSEBNI DIO'!E302</f>
        <v>0</v>
      </c>
      <c r="H124" s="195">
        <f t="shared" si="19"/>
        <v>0</v>
      </c>
      <c r="I124" s="211">
        <f t="shared" si="20"/>
        <v>0</v>
      </c>
      <c r="K124" s="195"/>
    </row>
    <row r="125" spans="1:11" s="205" customFormat="1" ht="12" x14ac:dyDescent="0.25">
      <c r="A125" s="216"/>
      <c r="B125" s="217">
        <v>3212</v>
      </c>
      <c r="C125" s="219"/>
      <c r="D125" s="217" t="s">
        <v>188</v>
      </c>
      <c r="E125" s="554">
        <f t="shared" ref="E125" si="37">SUM(E126:E129)</f>
        <v>77925.680000000008</v>
      </c>
      <c r="F125" s="194">
        <f t="shared" ref="F125:G125" si="38">SUM(F126:F129)</f>
        <v>96121</v>
      </c>
      <c r="G125" s="194">
        <f t="shared" si="38"/>
        <v>81349.47</v>
      </c>
      <c r="H125" s="194">
        <f t="shared" si="19"/>
        <v>104.39366072904335</v>
      </c>
      <c r="I125" s="204">
        <f t="shared" si="20"/>
        <v>84.632359213907478</v>
      </c>
    </row>
    <row r="126" spans="1:11" s="212" customFormat="1" ht="12" x14ac:dyDescent="0.25">
      <c r="A126" s="206"/>
      <c r="B126" s="207"/>
      <c r="C126" s="238" t="s">
        <v>112</v>
      </c>
      <c r="D126" s="208" t="s">
        <v>17</v>
      </c>
      <c r="E126" s="195">
        <v>2521.13</v>
      </c>
      <c r="F126" s="195">
        <f>'POSEBNI DIO'!D423</f>
        <v>2800</v>
      </c>
      <c r="G126" s="195">
        <f>'POSEBNI DIO'!E423</f>
        <v>4234.05</v>
      </c>
      <c r="H126" s="195">
        <f t="shared" si="19"/>
        <v>167.94254957102569</v>
      </c>
      <c r="I126" s="211">
        <f t="shared" si="20"/>
        <v>151.21607142857144</v>
      </c>
    </row>
    <row r="127" spans="1:11" s="212" customFormat="1" ht="12" x14ac:dyDescent="0.25">
      <c r="A127" s="206"/>
      <c r="B127" s="207"/>
      <c r="C127" s="208" t="s">
        <v>98</v>
      </c>
      <c r="D127" s="209" t="s">
        <v>99</v>
      </c>
      <c r="E127" s="195">
        <v>71622.850000000006</v>
      </c>
      <c r="F127" s="195">
        <f>'POSEBNI DIO'!D220</f>
        <v>89121</v>
      </c>
      <c r="G127" s="195">
        <f>'POSEBNI DIO'!E220</f>
        <v>70764.34</v>
      </c>
      <c r="H127" s="195">
        <f t="shared" si="19"/>
        <v>98.801346218420505</v>
      </c>
      <c r="I127" s="211">
        <f t="shared" si="20"/>
        <v>79.402542610608052</v>
      </c>
    </row>
    <row r="128" spans="1:11" s="212" customFormat="1" ht="12" x14ac:dyDescent="0.25">
      <c r="A128" s="206"/>
      <c r="B128" s="207"/>
      <c r="C128" s="208" t="s">
        <v>115</v>
      </c>
      <c r="D128" s="220" t="s">
        <v>351</v>
      </c>
      <c r="E128" s="195">
        <v>3781.7</v>
      </c>
      <c r="F128" s="195">
        <f>'POSEBNI DIO'!D410</f>
        <v>4200</v>
      </c>
      <c r="G128" s="195">
        <f>'POSEBNI DIO'!E410</f>
        <v>6351.08</v>
      </c>
      <c r="H128" s="195">
        <f t="shared" si="19"/>
        <v>167.94245974032842</v>
      </c>
      <c r="I128" s="211">
        <f t="shared" si="20"/>
        <v>151.21619047619049</v>
      </c>
    </row>
    <row r="129" spans="1:9" s="212" customFormat="1" ht="12" x14ac:dyDescent="0.25">
      <c r="A129" s="206"/>
      <c r="B129" s="207"/>
      <c r="C129" s="208" t="s">
        <v>100</v>
      </c>
      <c r="D129" s="209" t="s">
        <v>101</v>
      </c>
      <c r="E129" s="195">
        <v>0</v>
      </c>
      <c r="F129" s="195">
        <v>0</v>
      </c>
      <c r="G129" s="195">
        <v>0</v>
      </c>
      <c r="H129" s="195" t="e">
        <f t="shared" si="19"/>
        <v>#DIV/0!</v>
      </c>
      <c r="I129" s="211" t="e">
        <f t="shared" si="20"/>
        <v>#DIV/0!</v>
      </c>
    </row>
    <row r="130" spans="1:9" s="205" customFormat="1" ht="12" x14ac:dyDescent="0.25">
      <c r="A130" s="216"/>
      <c r="B130" s="217">
        <v>3213</v>
      </c>
      <c r="C130" s="219"/>
      <c r="D130" s="217" t="s">
        <v>144</v>
      </c>
      <c r="E130" s="194">
        <f t="shared" ref="E130" si="39">SUM(E131:E131)</f>
        <v>1900</v>
      </c>
      <c r="F130" s="194">
        <f>SUM(F131:F132)</f>
        <v>4000</v>
      </c>
      <c r="G130" s="194">
        <f>SUM(G131:G132)</f>
        <v>3762.04</v>
      </c>
      <c r="H130" s="194">
        <f t="shared" si="19"/>
        <v>198.00210526315789</v>
      </c>
      <c r="I130" s="204">
        <f t="shared" si="20"/>
        <v>94.051000000000002</v>
      </c>
    </row>
    <row r="131" spans="1:9" s="212" customFormat="1" ht="12" x14ac:dyDescent="0.25">
      <c r="A131" s="206"/>
      <c r="B131" s="207"/>
      <c r="C131" s="238" t="s">
        <v>113</v>
      </c>
      <c r="D131" s="220" t="s">
        <v>114</v>
      </c>
      <c r="E131" s="195">
        <v>1900</v>
      </c>
      <c r="F131" s="195">
        <f>'POSEBNI DIO'!D131</f>
        <v>2800</v>
      </c>
      <c r="G131" s="195">
        <f>'POSEBNI DIO'!E131</f>
        <v>2694.08</v>
      </c>
      <c r="H131" s="195">
        <f t="shared" si="19"/>
        <v>141.79368421052632</v>
      </c>
      <c r="I131" s="211">
        <f t="shared" si="20"/>
        <v>96.217142857142861</v>
      </c>
    </row>
    <row r="132" spans="1:9" s="212" customFormat="1" ht="12" x14ac:dyDescent="0.25">
      <c r="A132" s="206"/>
      <c r="B132" s="207"/>
      <c r="C132" s="532" t="s">
        <v>98</v>
      </c>
      <c r="D132" s="220" t="s">
        <v>99</v>
      </c>
      <c r="E132" s="195">
        <v>0</v>
      </c>
      <c r="F132" s="195">
        <f>'POSEBNI DIO'!D221</f>
        <v>1200</v>
      </c>
      <c r="G132" s="195">
        <f>'POSEBNI DIO'!E221</f>
        <v>1067.96</v>
      </c>
      <c r="H132" s="195" t="e">
        <f t="shared" si="19"/>
        <v>#DIV/0!</v>
      </c>
      <c r="I132" s="211">
        <f t="shared" si="20"/>
        <v>88.99666666666667</v>
      </c>
    </row>
    <row r="133" spans="1:9" s="212" customFormat="1" ht="12" x14ac:dyDescent="0.25">
      <c r="A133" s="206"/>
      <c r="B133" s="217">
        <v>3214</v>
      </c>
      <c r="C133" s="238"/>
      <c r="D133" s="539" t="s">
        <v>336</v>
      </c>
      <c r="E133" s="194">
        <f>SUM(E134:E135)</f>
        <v>2000</v>
      </c>
      <c r="F133" s="194">
        <f>SUM(F134:F136)</f>
        <v>1945</v>
      </c>
      <c r="G133" s="194">
        <f t="shared" ref="G133" si="40">SUM(G134:G135)</f>
        <v>1079.0999999999999</v>
      </c>
      <c r="H133" s="194">
        <f t="shared" si="19"/>
        <v>53.954999999999998</v>
      </c>
      <c r="I133" s="204">
        <f t="shared" si="20"/>
        <v>55.480719794344466</v>
      </c>
    </row>
    <row r="134" spans="1:9" s="212" customFormat="1" ht="12" x14ac:dyDescent="0.25">
      <c r="A134" s="206"/>
      <c r="B134" s="207"/>
      <c r="C134" s="238" t="s">
        <v>113</v>
      </c>
      <c r="D134" s="220" t="s">
        <v>114</v>
      </c>
      <c r="E134" s="195">
        <v>2000</v>
      </c>
      <c r="F134" s="195">
        <f>'POSEBNI DIO'!D132</f>
        <v>980</v>
      </c>
      <c r="G134" s="195">
        <f>'POSEBNI DIO'!E132</f>
        <v>1079.0999999999999</v>
      </c>
      <c r="H134" s="195">
        <f t="shared" si="19"/>
        <v>53.954999999999998</v>
      </c>
      <c r="I134" s="211">
        <f t="shared" si="20"/>
        <v>110.11224489795917</v>
      </c>
    </row>
    <row r="135" spans="1:9" s="212" customFormat="1" ht="12" x14ac:dyDescent="0.25">
      <c r="A135" s="206"/>
      <c r="B135" s="207"/>
      <c r="C135" s="532" t="s">
        <v>98</v>
      </c>
      <c r="D135" s="220" t="s">
        <v>99</v>
      </c>
      <c r="E135" s="195">
        <f>'POSEBNI DIO'!C222</f>
        <v>0</v>
      </c>
      <c r="F135" s="195">
        <f>'POSEBNI DIO'!D222</f>
        <v>500</v>
      </c>
      <c r="G135" s="195">
        <f>'POSEBNI DIO'!E222</f>
        <v>0</v>
      </c>
      <c r="H135" s="195" t="e">
        <f t="shared" si="19"/>
        <v>#DIV/0!</v>
      </c>
      <c r="I135" s="211">
        <f t="shared" si="20"/>
        <v>0</v>
      </c>
    </row>
    <row r="136" spans="1:9" s="212" customFormat="1" ht="12" x14ac:dyDescent="0.25">
      <c r="A136" s="206"/>
      <c r="B136" s="207"/>
      <c r="C136" s="532" t="s">
        <v>100</v>
      </c>
      <c r="D136" s="209" t="s">
        <v>101</v>
      </c>
      <c r="E136" s="195">
        <v>0</v>
      </c>
      <c r="F136" s="195">
        <f>'POSEBNI DIO'!D271</f>
        <v>465</v>
      </c>
      <c r="G136" s="195">
        <f>'POSEBNI DIO'!E271</f>
        <v>0</v>
      </c>
      <c r="H136" s="195"/>
      <c r="I136" s="211"/>
    </row>
    <row r="137" spans="1:9" s="35" customFormat="1" x14ac:dyDescent="0.25">
      <c r="A137" s="45"/>
      <c r="B137" s="12">
        <v>322</v>
      </c>
      <c r="C137" s="38"/>
      <c r="D137" s="12" t="s">
        <v>170</v>
      </c>
      <c r="E137" s="80">
        <f>E138+E145+E154+E158+E163+E170</f>
        <v>307019.10000000003</v>
      </c>
      <c r="F137" s="80">
        <f>F138+F145+F154+F158+F163+F170</f>
        <v>364604.41000000003</v>
      </c>
      <c r="G137" s="80">
        <f>G138+G145+G154+G158+G163+G170</f>
        <v>360043.31</v>
      </c>
      <c r="H137" s="80">
        <f t="shared" si="19"/>
        <v>117.27065514816503</v>
      </c>
      <c r="I137" s="92">
        <f t="shared" si="20"/>
        <v>98.749027747634756</v>
      </c>
    </row>
    <row r="138" spans="1:9" s="205" customFormat="1" ht="12" x14ac:dyDescent="0.25">
      <c r="A138" s="216"/>
      <c r="B138" s="217">
        <v>3221</v>
      </c>
      <c r="C138" s="219"/>
      <c r="D138" s="217" t="s">
        <v>145</v>
      </c>
      <c r="E138" s="194">
        <f t="shared" ref="E138" si="41">SUM(E139:E144)</f>
        <v>30985.260000000002</v>
      </c>
      <c r="F138" s="194">
        <f t="shared" ref="F138:G138" si="42">SUM(F139:F144)</f>
        <v>35327</v>
      </c>
      <c r="G138" s="194">
        <f t="shared" si="42"/>
        <v>32111.089999999997</v>
      </c>
      <c r="H138" s="194">
        <f t="shared" si="19"/>
        <v>103.63343731826033</v>
      </c>
      <c r="I138" s="204">
        <f t="shared" si="20"/>
        <v>90.896736207433392</v>
      </c>
    </row>
    <row r="139" spans="1:9" s="212" customFormat="1" ht="12" x14ac:dyDescent="0.25">
      <c r="A139" s="206"/>
      <c r="B139" s="207"/>
      <c r="C139" s="238" t="s">
        <v>112</v>
      </c>
      <c r="D139" s="208" t="s">
        <v>17</v>
      </c>
      <c r="E139" s="212">
        <v>0</v>
      </c>
      <c r="F139" s="195">
        <v>0</v>
      </c>
      <c r="G139" s="195">
        <v>0</v>
      </c>
      <c r="H139" s="195">
        <f>G139/E146*100</f>
        <v>0</v>
      </c>
      <c r="I139" s="211" t="e">
        <f t="shared" si="20"/>
        <v>#DIV/0!</v>
      </c>
    </row>
    <row r="140" spans="1:9" s="212" customFormat="1" ht="12" x14ac:dyDescent="0.25">
      <c r="A140" s="206"/>
      <c r="B140" s="207"/>
      <c r="C140" s="238" t="s">
        <v>113</v>
      </c>
      <c r="D140" s="220" t="s">
        <v>114</v>
      </c>
      <c r="E140" s="195">
        <v>27815</v>
      </c>
      <c r="F140" s="195">
        <f>'POSEBNI DIO'!D134</f>
        <v>16000</v>
      </c>
      <c r="G140" s="195">
        <f>'POSEBNI DIO'!E134</f>
        <v>16598.5</v>
      </c>
      <c r="H140" s="195">
        <f t="shared" si="19"/>
        <v>59.674635987776384</v>
      </c>
      <c r="I140" s="211">
        <f t="shared" si="20"/>
        <v>103.74062500000001</v>
      </c>
    </row>
    <row r="141" spans="1:9" s="212" customFormat="1" ht="12" x14ac:dyDescent="0.25">
      <c r="A141" s="206"/>
      <c r="B141" s="207"/>
      <c r="C141" s="208" t="s">
        <v>97</v>
      </c>
      <c r="D141" s="209" t="s">
        <v>106</v>
      </c>
      <c r="E141" s="195">
        <f>'POSEBNI DIO'!C164</f>
        <v>0</v>
      </c>
      <c r="F141" s="195">
        <f>'POSEBNI DIO'!D164</f>
        <v>0</v>
      </c>
      <c r="G141" s="195">
        <f>'POSEBNI DIO'!E350</f>
        <v>65.599999999999994</v>
      </c>
      <c r="H141" s="195" t="e">
        <f t="shared" si="19"/>
        <v>#DIV/0!</v>
      </c>
      <c r="I141" s="211" t="e">
        <f t="shared" si="20"/>
        <v>#DIV/0!</v>
      </c>
    </row>
    <row r="142" spans="1:9" s="212" customFormat="1" ht="12" x14ac:dyDescent="0.25">
      <c r="A142" s="206"/>
      <c r="B142" s="207"/>
      <c r="C142" s="208" t="s">
        <v>98</v>
      </c>
      <c r="D142" s="209" t="s">
        <v>99</v>
      </c>
      <c r="E142" s="195">
        <v>3170.26</v>
      </c>
      <c r="F142" s="195">
        <f>'POSEBNI DIO'!D104+'POSEBNI DIO'!D224</f>
        <v>19327</v>
      </c>
      <c r="G142" s="195">
        <f>'POSEBNI DIO'!E104+'POSEBNI DIO'!E224</f>
        <v>15446.99</v>
      </c>
      <c r="H142" s="195">
        <f t="shared" si="19"/>
        <v>487.24678732974576</v>
      </c>
      <c r="I142" s="211">
        <f t="shared" si="20"/>
        <v>79.924406271019819</v>
      </c>
    </row>
    <row r="143" spans="1:9" s="212" customFormat="1" ht="12" x14ac:dyDescent="0.25">
      <c r="A143" s="206"/>
      <c r="B143" s="207"/>
      <c r="C143" s="208" t="s">
        <v>100</v>
      </c>
      <c r="D143" s="209" t="s">
        <v>101</v>
      </c>
      <c r="E143" s="195">
        <f>'POSEBNI DIO'!C89+'POSEBNI DIO'!C273</f>
        <v>0</v>
      </c>
      <c r="F143" s="195">
        <f>'POSEBNI DIO'!D89+'POSEBNI DIO'!D273</f>
        <v>0</v>
      </c>
      <c r="G143" s="195">
        <f>'POSEBNI DIO'!E89+'POSEBNI DIO'!E273</f>
        <v>0</v>
      </c>
      <c r="H143" s="195" t="e">
        <f t="shared" si="19"/>
        <v>#DIV/0!</v>
      </c>
      <c r="I143" s="211" t="e">
        <f t="shared" si="20"/>
        <v>#DIV/0!</v>
      </c>
    </row>
    <row r="144" spans="1:9" s="212" customFormat="1" ht="12" x14ac:dyDescent="0.25">
      <c r="A144" s="206"/>
      <c r="B144" s="217"/>
      <c r="C144" s="208" t="s">
        <v>108</v>
      </c>
      <c r="D144" s="209" t="s">
        <v>109</v>
      </c>
      <c r="E144" s="195">
        <f>'POSEBNI DIO'!C304</f>
        <v>0</v>
      </c>
      <c r="F144" s="195">
        <f>'POSEBNI DIO'!D304</f>
        <v>0</v>
      </c>
      <c r="G144" s="195">
        <f>'POSEBNI DIO'!E304</f>
        <v>0</v>
      </c>
      <c r="H144" s="195" t="e">
        <f t="shared" si="19"/>
        <v>#DIV/0!</v>
      </c>
      <c r="I144" s="211" t="e">
        <f t="shared" si="20"/>
        <v>#DIV/0!</v>
      </c>
    </row>
    <row r="145" spans="1:9" s="205" customFormat="1" ht="12" x14ac:dyDescent="0.25">
      <c r="A145" s="216"/>
      <c r="B145" s="217">
        <v>3222</v>
      </c>
      <c r="C145" s="219"/>
      <c r="D145" s="217" t="s">
        <v>173</v>
      </c>
      <c r="E145" s="194">
        <f>SUM(E146:E153)</f>
        <v>159983.99000000002</v>
      </c>
      <c r="F145" s="194">
        <f t="shared" ref="F145:G145" si="43">SUM(F146:F153)</f>
        <v>171394.5</v>
      </c>
      <c r="G145" s="194">
        <f t="shared" si="43"/>
        <v>177536.72999999998</v>
      </c>
      <c r="H145" s="194">
        <f t="shared" si="19"/>
        <v>110.97156034175669</v>
      </c>
      <c r="I145" s="204">
        <f t="shared" si="20"/>
        <v>103.58367975635157</v>
      </c>
    </row>
    <row r="146" spans="1:9" s="212" customFormat="1" ht="12" x14ac:dyDescent="0.25">
      <c r="A146" s="206"/>
      <c r="B146" s="207"/>
      <c r="C146" s="238" t="s">
        <v>112</v>
      </c>
      <c r="D146" s="208" t="s">
        <v>17</v>
      </c>
      <c r="E146" s="195">
        <v>1368.47</v>
      </c>
      <c r="F146" s="195">
        <f>'POSEBNI DIO'!D39</f>
        <v>721.5</v>
      </c>
      <c r="G146" s="195">
        <f>'POSEBNI DIO'!E39</f>
        <v>720.78</v>
      </c>
      <c r="H146" s="195" t="e">
        <f>G146/#REF!*100</f>
        <v>#REF!</v>
      </c>
      <c r="I146" s="211">
        <f t="shared" ref="I146" si="44">G146/F146*100</f>
        <v>99.900207900207889</v>
      </c>
    </row>
    <row r="147" spans="1:9" s="212" customFormat="1" ht="12" x14ac:dyDescent="0.25">
      <c r="A147" s="206"/>
      <c r="B147" s="207"/>
      <c r="C147" s="208" t="s">
        <v>97</v>
      </c>
      <c r="D147" s="209" t="s">
        <v>106</v>
      </c>
      <c r="E147" s="195">
        <v>0</v>
      </c>
      <c r="F147" s="195">
        <f>'POSEBNI DIO'!D59+'POSEBNI DIO'!D351</f>
        <v>1000</v>
      </c>
      <c r="G147" s="195">
        <f>'POSEBNI DIO'!E59+'POSEBNI DIO'!E351</f>
        <v>0</v>
      </c>
      <c r="H147" s="195" t="e">
        <f t="shared" si="19"/>
        <v>#DIV/0!</v>
      </c>
      <c r="I147" s="211">
        <f t="shared" si="20"/>
        <v>0</v>
      </c>
    </row>
    <row r="148" spans="1:9" s="212" customFormat="1" ht="12" x14ac:dyDescent="0.25">
      <c r="A148" s="206"/>
      <c r="B148" s="207"/>
      <c r="C148" s="208" t="s">
        <v>98</v>
      </c>
      <c r="D148" s="209" t="s">
        <v>99</v>
      </c>
      <c r="E148" s="195">
        <v>152393.95000000001</v>
      </c>
      <c r="F148" s="195">
        <f>'POSEBNI DIO'!D79+'POSEBNI DIO'!D105</f>
        <v>163382</v>
      </c>
      <c r="G148" s="195">
        <f>'POSEBNI DIO'!E79+'POSEBNI DIO'!E105</f>
        <v>169647.11</v>
      </c>
      <c r="H148" s="195">
        <f t="shared" si="19"/>
        <v>111.32142056820496</v>
      </c>
      <c r="I148" s="211">
        <f t="shared" si="20"/>
        <v>103.83463906672705</v>
      </c>
    </row>
    <row r="149" spans="1:9" s="212" customFormat="1" ht="12" x14ac:dyDescent="0.25">
      <c r="A149" s="206"/>
      <c r="B149" s="207"/>
      <c r="C149" s="208" t="s">
        <v>115</v>
      </c>
      <c r="D149" s="220" t="s">
        <v>351</v>
      </c>
      <c r="E149" s="195">
        <f>' Račun prihoda i rashoda'!K149</f>
        <v>0</v>
      </c>
      <c r="F149" s="195">
        <f>' Račun prihoda i rashoda'!L149</f>
        <v>0</v>
      </c>
      <c r="G149" s="195">
        <f>' Račun prihoda i rashoda'!M149</f>
        <v>0</v>
      </c>
      <c r="H149" s="195" t="e">
        <f t="shared" si="19"/>
        <v>#DIV/0!</v>
      </c>
      <c r="I149" s="211" t="e">
        <f t="shared" si="20"/>
        <v>#DIV/0!</v>
      </c>
    </row>
    <row r="150" spans="1:9" s="212" customFormat="1" ht="12" x14ac:dyDescent="0.25">
      <c r="A150" s="206"/>
      <c r="B150" s="207"/>
      <c r="C150" s="208" t="s">
        <v>116</v>
      </c>
      <c r="D150" s="220" t="s">
        <v>117</v>
      </c>
      <c r="E150" s="195">
        <v>0</v>
      </c>
      <c r="F150" s="195">
        <f>'POSEBNI DIO'!D84</f>
        <v>0</v>
      </c>
      <c r="G150" s="195">
        <f>'POSEBNI DIO'!E84</f>
        <v>0</v>
      </c>
      <c r="H150" s="195" t="e">
        <f t="shared" si="19"/>
        <v>#DIV/0!</v>
      </c>
      <c r="I150" s="211" t="e">
        <f t="shared" si="20"/>
        <v>#DIV/0!</v>
      </c>
    </row>
    <row r="151" spans="1:9" s="212" customFormat="1" ht="12" x14ac:dyDescent="0.25">
      <c r="A151" s="206"/>
      <c r="B151" s="207"/>
      <c r="C151" s="208" t="s">
        <v>118</v>
      </c>
      <c r="D151" s="220" t="s">
        <v>119</v>
      </c>
      <c r="E151" s="195">
        <v>6040.2</v>
      </c>
      <c r="F151" s="195">
        <f>'POSEBNI DIO'!D74</f>
        <v>6291</v>
      </c>
      <c r="G151" s="195">
        <f>'POSEBNI DIO'!E74</f>
        <v>7168.84</v>
      </c>
      <c r="H151" s="195">
        <f t="shared" si="19"/>
        <v>118.68547399092746</v>
      </c>
      <c r="I151" s="211">
        <f t="shared" si="20"/>
        <v>113.95390240025434</v>
      </c>
    </row>
    <row r="152" spans="1:9" s="212" customFormat="1" ht="12" x14ac:dyDescent="0.25">
      <c r="A152" s="206"/>
      <c r="B152" s="207"/>
      <c r="C152" s="208" t="s">
        <v>100</v>
      </c>
      <c r="D152" s="209" t="s">
        <v>101</v>
      </c>
      <c r="E152" s="195">
        <f>'POSEBNI DIO'!C90</f>
        <v>0</v>
      </c>
      <c r="F152" s="195">
        <f>'POSEBNI DIO'!D90</f>
        <v>0</v>
      </c>
      <c r="G152" s="195">
        <f>'POSEBNI DIO'!E90</f>
        <v>0</v>
      </c>
      <c r="H152" s="195" t="e">
        <f t="shared" si="19"/>
        <v>#DIV/0!</v>
      </c>
      <c r="I152" s="211" t="e">
        <f t="shared" si="20"/>
        <v>#DIV/0!</v>
      </c>
    </row>
    <row r="153" spans="1:9" s="212" customFormat="1" ht="12" x14ac:dyDescent="0.25">
      <c r="A153" s="206"/>
      <c r="B153" s="217"/>
      <c r="C153" s="208" t="s">
        <v>108</v>
      </c>
      <c r="D153" s="209" t="s">
        <v>109</v>
      </c>
      <c r="E153" s="195">
        <f>'POSEBNI DIO'!C305</f>
        <v>181.37</v>
      </c>
      <c r="F153" s="195">
        <f>'POSEBNI DIO'!D305</f>
        <v>0</v>
      </c>
      <c r="G153" s="195">
        <f>'POSEBNI DIO'!E305</f>
        <v>0</v>
      </c>
      <c r="H153" s="195">
        <f t="shared" ref="H153" si="45">G153/E153*100</f>
        <v>0</v>
      </c>
      <c r="I153" s="211" t="e">
        <f t="shared" ref="I153" si="46">G153/F153*100</f>
        <v>#DIV/0!</v>
      </c>
    </row>
    <row r="154" spans="1:9" s="205" customFormat="1" ht="12" x14ac:dyDescent="0.25">
      <c r="A154" s="216"/>
      <c r="B154" s="217">
        <v>3223</v>
      </c>
      <c r="C154" s="219"/>
      <c r="D154" s="217" t="s">
        <v>141</v>
      </c>
      <c r="E154" s="194">
        <f>SUM(E155:E157)</f>
        <v>71137.03</v>
      </c>
      <c r="F154" s="194">
        <f t="shared" ref="F154:G154" si="47">SUM(F155:F157)</f>
        <v>107324.91</v>
      </c>
      <c r="G154" s="194">
        <f t="shared" si="47"/>
        <v>92344.56</v>
      </c>
      <c r="H154" s="194">
        <f t="shared" si="19"/>
        <v>129.81222297304231</v>
      </c>
      <c r="I154" s="204">
        <f t="shared" si="20"/>
        <v>86.042056778803726</v>
      </c>
    </row>
    <row r="155" spans="1:9" s="212" customFormat="1" ht="12" x14ac:dyDescent="0.25">
      <c r="A155" s="206"/>
      <c r="B155" s="207"/>
      <c r="C155" s="238" t="s">
        <v>112</v>
      </c>
      <c r="D155" s="208" t="s">
        <v>17</v>
      </c>
      <c r="E155" s="195">
        <v>0</v>
      </c>
      <c r="F155" s="195">
        <f>'POSEBNI DIO'!D120</f>
        <v>15327</v>
      </c>
      <c r="G155" s="195">
        <f>'POSEBNI DIO'!E120</f>
        <v>7931.12</v>
      </c>
      <c r="H155" s="195" t="e">
        <f t="shared" ref="H155" si="48">G155/E155*100</f>
        <v>#DIV/0!</v>
      </c>
      <c r="I155" s="211">
        <f t="shared" ref="I155" si="49">G155/F155*100</f>
        <v>51.746069028511776</v>
      </c>
    </row>
    <row r="156" spans="1:9" s="212" customFormat="1" ht="12" x14ac:dyDescent="0.25">
      <c r="A156" s="206"/>
      <c r="B156" s="207"/>
      <c r="C156" s="238" t="s">
        <v>113</v>
      </c>
      <c r="D156" s="220" t="s">
        <v>114</v>
      </c>
      <c r="E156" s="195">
        <v>54000</v>
      </c>
      <c r="F156" s="195">
        <f>'POSEBNI DIO'!D135</f>
        <v>65497.91</v>
      </c>
      <c r="G156" s="195">
        <f>'POSEBNI DIO'!E135</f>
        <v>66371.19</v>
      </c>
      <c r="H156" s="195">
        <f t="shared" si="19"/>
        <v>122.90961111111112</v>
      </c>
      <c r="I156" s="211">
        <f t="shared" si="20"/>
        <v>101.33329445168555</v>
      </c>
    </row>
    <row r="157" spans="1:9" s="212" customFormat="1" ht="12" x14ac:dyDescent="0.25">
      <c r="A157" s="206"/>
      <c r="B157" s="207"/>
      <c r="C157" s="532" t="s">
        <v>100</v>
      </c>
      <c r="D157" s="220" t="s">
        <v>101</v>
      </c>
      <c r="E157" s="195">
        <v>17137.03</v>
      </c>
      <c r="F157" s="195">
        <f>'POSEBNI DIO'!D274</f>
        <v>26500</v>
      </c>
      <c r="G157" s="195">
        <f>'POSEBNI DIO'!E274</f>
        <v>18042.25</v>
      </c>
      <c r="H157" s="195">
        <f>'POSEBNI DIO'!F136</f>
        <v>0</v>
      </c>
      <c r="I157" s="211"/>
    </row>
    <row r="158" spans="1:9" s="205" customFormat="1" ht="12" x14ac:dyDescent="0.25">
      <c r="A158" s="216"/>
      <c r="B158" s="217">
        <v>3224</v>
      </c>
      <c r="C158" s="219"/>
      <c r="D158" s="217" t="s">
        <v>139</v>
      </c>
      <c r="E158" s="194">
        <f>SUM(E159:E162)</f>
        <v>14062.73</v>
      </c>
      <c r="F158" s="194">
        <f t="shared" ref="F158:G158" si="50">SUM(F159:F162)</f>
        <v>9508</v>
      </c>
      <c r="G158" s="194">
        <f t="shared" si="50"/>
        <v>5414.95</v>
      </c>
      <c r="H158" s="194">
        <f t="shared" si="19"/>
        <v>38.50568132930092</v>
      </c>
      <c r="I158" s="204">
        <f t="shared" si="20"/>
        <v>56.95151451409339</v>
      </c>
    </row>
    <row r="159" spans="1:9" s="212" customFormat="1" ht="12" x14ac:dyDescent="0.25">
      <c r="A159" s="206"/>
      <c r="B159" s="207"/>
      <c r="C159" s="238" t="s">
        <v>113</v>
      </c>
      <c r="D159" s="220" t="s">
        <v>114</v>
      </c>
      <c r="E159" s="195">
        <v>4600</v>
      </c>
      <c r="F159" s="195">
        <f>'POSEBNI DIO'!D136</f>
        <v>3700</v>
      </c>
      <c r="G159" s="195">
        <f>'POSEBNI DIO'!E136</f>
        <v>4682.57</v>
      </c>
      <c r="H159" s="195">
        <f t="shared" si="19"/>
        <v>101.79499999999999</v>
      </c>
      <c r="I159" s="211">
        <f t="shared" si="20"/>
        <v>126.55594594594595</v>
      </c>
    </row>
    <row r="160" spans="1:9" s="212" customFormat="1" ht="12" x14ac:dyDescent="0.25">
      <c r="A160" s="206"/>
      <c r="B160" s="207"/>
      <c r="C160" s="208" t="s">
        <v>103</v>
      </c>
      <c r="D160" s="209" t="s">
        <v>104</v>
      </c>
      <c r="E160" s="195">
        <f>'POSEBNI DIO'!C165</f>
        <v>0</v>
      </c>
      <c r="F160" s="195">
        <f>'POSEBNI DIO'!D165</f>
        <v>0</v>
      </c>
      <c r="G160" s="195">
        <f>'POSEBNI DIO'!E165</f>
        <v>0</v>
      </c>
      <c r="H160" s="195" t="e">
        <f t="shared" si="19"/>
        <v>#DIV/0!</v>
      </c>
      <c r="I160" s="211" t="e">
        <f t="shared" si="20"/>
        <v>#DIV/0!</v>
      </c>
    </row>
    <row r="161" spans="1:9" s="212" customFormat="1" ht="12" x14ac:dyDescent="0.25">
      <c r="A161" s="206"/>
      <c r="B161" s="207"/>
      <c r="C161" s="208" t="s">
        <v>97</v>
      </c>
      <c r="D161" s="209" t="s">
        <v>106</v>
      </c>
      <c r="E161" s="195">
        <f>' Račun prihoda i rashoda'!K160</f>
        <v>0</v>
      </c>
      <c r="F161" s="195">
        <f>' Račun prihoda i rashoda'!L160</f>
        <v>0</v>
      </c>
      <c r="G161" s="195">
        <f>' Račun prihoda i rashoda'!M160</f>
        <v>0</v>
      </c>
      <c r="H161" s="195" t="e">
        <f t="shared" si="19"/>
        <v>#DIV/0!</v>
      </c>
      <c r="I161" s="211" t="e">
        <f t="shared" si="20"/>
        <v>#DIV/0!</v>
      </c>
    </row>
    <row r="162" spans="1:9" s="212" customFormat="1" ht="12.75" customHeight="1" x14ac:dyDescent="0.25">
      <c r="A162" s="206"/>
      <c r="B162" s="207"/>
      <c r="C162" s="208" t="s">
        <v>100</v>
      </c>
      <c r="D162" s="209" t="s">
        <v>101</v>
      </c>
      <c r="E162" s="195">
        <v>9462.73</v>
      </c>
      <c r="F162" s="195">
        <f>'POSEBNI DIO'!D275</f>
        <v>5808</v>
      </c>
      <c r="G162" s="195">
        <f>'POSEBNI DIO'!E275</f>
        <v>732.38</v>
      </c>
      <c r="H162" s="195">
        <f t="shared" si="19"/>
        <v>7.7396269364126429</v>
      </c>
      <c r="I162" s="211">
        <f t="shared" si="20"/>
        <v>12.609848484848484</v>
      </c>
    </row>
    <row r="163" spans="1:9" s="205" customFormat="1" ht="12" x14ac:dyDescent="0.25">
      <c r="A163" s="216"/>
      <c r="B163" s="217">
        <v>3225</v>
      </c>
      <c r="C163" s="219"/>
      <c r="D163" s="217" t="s">
        <v>146</v>
      </c>
      <c r="E163" s="194">
        <f>SUM(E164:E169)</f>
        <v>29120.09</v>
      </c>
      <c r="F163" s="194">
        <f>SUM(F164:F169)</f>
        <v>40750</v>
      </c>
      <c r="G163" s="194">
        <f>SUM(G164:G169)</f>
        <v>52382.130000000005</v>
      </c>
      <c r="H163" s="194">
        <f t="shared" si="19"/>
        <v>179.88313222933036</v>
      </c>
      <c r="I163" s="204">
        <f t="shared" si="20"/>
        <v>128.54510429447853</v>
      </c>
    </row>
    <row r="164" spans="1:9" s="212" customFormat="1" ht="12" x14ac:dyDescent="0.25">
      <c r="A164" s="206"/>
      <c r="B164" s="207"/>
      <c r="C164" s="238" t="s">
        <v>113</v>
      </c>
      <c r="D164" s="220" t="s">
        <v>114</v>
      </c>
      <c r="E164" s="195">
        <v>2507</v>
      </c>
      <c r="F164" s="195">
        <f>'POSEBNI DIO'!D137</f>
        <v>5450</v>
      </c>
      <c r="G164" s="195">
        <f>'POSEBNI DIO'!E137</f>
        <v>5399.57</v>
      </c>
      <c r="H164" s="195">
        <f t="shared" si="19"/>
        <v>215.379736737136</v>
      </c>
      <c r="I164" s="211">
        <f t="shared" si="20"/>
        <v>99.074678899082571</v>
      </c>
    </row>
    <row r="165" spans="1:9" s="212" customFormat="1" ht="12" x14ac:dyDescent="0.25">
      <c r="A165" s="206"/>
      <c r="B165" s="207"/>
      <c r="C165" s="208" t="s">
        <v>103</v>
      </c>
      <c r="D165" s="209" t="s">
        <v>104</v>
      </c>
      <c r="E165" s="195">
        <f>'POSEBNI DIO'!C166</f>
        <v>0</v>
      </c>
      <c r="F165" s="195">
        <f>'POSEBNI DIO'!D166</f>
        <v>4600</v>
      </c>
      <c r="G165" s="195">
        <f>'POSEBNI DIO'!E166</f>
        <v>0</v>
      </c>
      <c r="H165" s="195" t="e">
        <f t="shared" si="19"/>
        <v>#DIV/0!</v>
      </c>
      <c r="I165" s="211">
        <f t="shared" si="20"/>
        <v>0</v>
      </c>
    </row>
    <row r="166" spans="1:9" s="212" customFormat="1" ht="12" x14ac:dyDescent="0.25">
      <c r="A166" s="206"/>
      <c r="B166" s="207"/>
      <c r="C166" s="208" t="s">
        <v>97</v>
      </c>
      <c r="D166" s="209" t="s">
        <v>106</v>
      </c>
      <c r="E166" s="195">
        <f>'POSEBNI DIO'!C60+'POSEBNI DIO'!C352</f>
        <v>0</v>
      </c>
      <c r="F166" s="195">
        <f>'POSEBNI DIO'!D60+'POSEBNI DIO'!D352</f>
        <v>0</v>
      </c>
      <c r="G166" s="195">
        <f>'POSEBNI DIO'!E60+'POSEBNI DIO'!E352</f>
        <v>0</v>
      </c>
      <c r="H166" s="195" t="e">
        <f t="shared" si="19"/>
        <v>#DIV/0!</v>
      </c>
      <c r="I166" s="211" t="e">
        <f t="shared" si="20"/>
        <v>#DIV/0!</v>
      </c>
    </row>
    <row r="167" spans="1:9" s="212" customFormat="1" ht="12" x14ac:dyDescent="0.25">
      <c r="A167" s="206"/>
      <c r="B167" s="207"/>
      <c r="C167" s="208" t="s">
        <v>98</v>
      </c>
      <c r="D167" s="209" t="s">
        <v>99</v>
      </c>
      <c r="E167" s="195">
        <v>18701</v>
      </c>
      <c r="F167" s="195">
        <f>'POSEBNI DIO'!D225</f>
        <v>25000</v>
      </c>
      <c r="G167" s="195">
        <f>'POSEBNI DIO'!E225</f>
        <v>45512.9</v>
      </c>
      <c r="H167" s="195">
        <f t="shared" si="19"/>
        <v>243.37147746109835</v>
      </c>
      <c r="I167" s="211">
        <f t="shared" si="20"/>
        <v>182.05160000000001</v>
      </c>
    </row>
    <row r="168" spans="1:9" s="212" customFormat="1" ht="12" x14ac:dyDescent="0.25">
      <c r="A168" s="206"/>
      <c r="B168" s="207"/>
      <c r="C168" s="208" t="s">
        <v>100</v>
      </c>
      <c r="D168" s="209" t="s">
        <v>101</v>
      </c>
      <c r="E168" s="195">
        <f>'POSEBNI DIO'!C92+'POSEBNI DIO'!C276</f>
        <v>7912.09</v>
      </c>
      <c r="F168" s="195">
        <f>'POSEBNI DIO'!D92+'POSEBNI DIO'!D276</f>
        <v>5200</v>
      </c>
      <c r="G168" s="195">
        <f>'POSEBNI DIO'!E92+'POSEBNI DIO'!E276</f>
        <v>1469.66</v>
      </c>
      <c r="H168" s="195">
        <f t="shared" si="19"/>
        <v>18.574864542744081</v>
      </c>
      <c r="I168" s="211">
        <f t="shared" si="20"/>
        <v>28.262692307692312</v>
      </c>
    </row>
    <row r="169" spans="1:9" s="212" customFormat="1" ht="12" x14ac:dyDescent="0.25">
      <c r="A169" s="206"/>
      <c r="B169" s="217"/>
      <c r="C169" s="208" t="s">
        <v>108</v>
      </c>
      <c r="D169" s="209" t="s">
        <v>109</v>
      </c>
      <c r="E169" s="195">
        <f>'POSEBNI DIO'!C306</f>
        <v>0</v>
      </c>
      <c r="F169" s="195">
        <v>500</v>
      </c>
      <c r="G169" s="195">
        <f>'POSEBNI DIO'!E306</f>
        <v>0</v>
      </c>
      <c r="H169" s="195" t="e">
        <f t="shared" si="19"/>
        <v>#DIV/0!</v>
      </c>
      <c r="I169" s="211">
        <f t="shared" si="20"/>
        <v>0</v>
      </c>
    </row>
    <row r="170" spans="1:9" s="205" customFormat="1" ht="12" x14ac:dyDescent="0.25">
      <c r="A170" s="216"/>
      <c r="B170" s="217">
        <v>3227</v>
      </c>
      <c r="C170" s="219"/>
      <c r="D170" s="217" t="s">
        <v>147</v>
      </c>
      <c r="E170" s="194">
        <f t="shared" ref="E170:G170" si="51">SUM(E171:E171)</f>
        <v>1730</v>
      </c>
      <c r="F170" s="194">
        <f t="shared" si="51"/>
        <v>300</v>
      </c>
      <c r="G170" s="194">
        <f t="shared" si="51"/>
        <v>253.85</v>
      </c>
      <c r="H170" s="194">
        <f t="shared" si="19"/>
        <v>14.673410404624276</v>
      </c>
      <c r="I170" s="204">
        <f t="shared" si="20"/>
        <v>84.61666666666666</v>
      </c>
    </row>
    <row r="171" spans="1:9" s="212" customFormat="1" ht="12" x14ac:dyDescent="0.25">
      <c r="A171" s="206"/>
      <c r="B171" s="207"/>
      <c r="C171" s="238" t="s">
        <v>113</v>
      </c>
      <c r="D171" s="220" t="s">
        <v>114</v>
      </c>
      <c r="E171" s="195">
        <v>1730</v>
      </c>
      <c r="F171" s="195">
        <f>'POSEBNI DIO'!D138</f>
        <v>300</v>
      </c>
      <c r="G171" s="195">
        <f>'POSEBNI DIO'!E138</f>
        <v>253.85</v>
      </c>
      <c r="H171" s="195">
        <f t="shared" si="19"/>
        <v>14.673410404624276</v>
      </c>
      <c r="I171" s="211">
        <f t="shared" si="20"/>
        <v>84.61666666666666</v>
      </c>
    </row>
    <row r="172" spans="1:9" s="35" customFormat="1" x14ac:dyDescent="0.25">
      <c r="A172" s="45"/>
      <c r="B172" s="12">
        <v>323</v>
      </c>
      <c r="C172" s="38"/>
      <c r="D172" s="12" t="s">
        <v>171</v>
      </c>
      <c r="E172" s="80">
        <f>E173+E179+E185+E188+E191+E194+E200+E204</f>
        <v>249576.84000000003</v>
      </c>
      <c r="F172" s="80">
        <f>F173+F179+F185+F188+F191+F194+F200+F204</f>
        <v>281618</v>
      </c>
      <c r="G172" s="80">
        <f>G173+G179+G185+G188+G191+G194+G200+G204</f>
        <v>232261.47999999998</v>
      </c>
      <c r="H172" s="80">
        <f t="shared" si="19"/>
        <v>93.062112654363261</v>
      </c>
      <c r="I172" s="92">
        <f t="shared" si="20"/>
        <v>82.473946977821015</v>
      </c>
    </row>
    <row r="173" spans="1:9" s="205" customFormat="1" ht="12" x14ac:dyDescent="0.25">
      <c r="A173" s="216"/>
      <c r="B173" s="217">
        <v>3231</v>
      </c>
      <c r="C173" s="219"/>
      <c r="D173" s="217" t="s">
        <v>148</v>
      </c>
      <c r="E173" s="194">
        <f>SUM(E174:E178)</f>
        <v>119343.24</v>
      </c>
      <c r="F173" s="194">
        <f t="shared" ref="F173:G173" si="52">SUM(F174:F178)</f>
        <v>149400</v>
      </c>
      <c r="G173" s="194">
        <f t="shared" si="52"/>
        <v>106750.97</v>
      </c>
      <c r="H173" s="194">
        <f t="shared" si="19"/>
        <v>89.448694370958918</v>
      </c>
      <c r="I173" s="204">
        <f t="shared" si="20"/>
        <v>71.453125836680059</v>
      </c>
    </row>
    <row r="174" spans="1:9" s="212" customFormat="1" ht="12" x14ac:dyDescent="0.25">
      <c r="A174" s="206"/>
      <c r="B174" s="207"/>
      <c r="C174" s="208" t="s">
        <v>112</v>
      </c>
      <c r="D174" s="207" t="s">
        <v>17</v>
      </c>
      <c r="E174" s="195">
        <v>11186.78</v>
      </c>
      <c r="F174" s="195">
        <f>'POSEBNI DIO'!D122</f>
        <v>25000</v>
      </c>
      <c r="G174" s="195">
        <f>'POSEBNI DIO'!E122</f>
        <v>16805.82</v>
      </c>
      <c r="H174" s="195"/>
      <c r="I174" s="211"/>
    </row>
    <row r="175" spans="1:9" s="212" customFormat="1" ht="12" x14ac:dyDescent="0.25">
      <c r="A175" s="206"/>
      <c r="B175" s="207"/>
      <c r="C175" s="238" t="s">
        <v>113</v>
      </c>
      <c r="D175" s="220" t="s">
        <v>114</v>
      </c>
      <c r="E175" s="195">
        <v>3650</v>
      </c>
      <c r="F175" s="195">
        <f>'POSEBNI DIO'!D140</f>
        <v>4150</v>
      </c>
      <c r="G175" s="195">
        <f>'POSEBNI DIO'!E140</f>
        <v>5798.68</v>
      </c>
      <c r="H175" s="195">
        <f t="shared" si="19"/>
        <v>158.86794520547946</v>
      </c>
      <c r="I175" s="211">
        <f t="shared" si="20"/>
        <v>139.72722891566264</v>
      </c>
    </row>
    <row r="176" spans="1:9" s="212" customFormat="1" ht="12" x14ac:dyDescent="0.25">
      <c r="A176" s="206"/>
      <c r="B176" s="207"/>
      <c r="C176" s="208" t="s">
        <v>103</v>
      </c>
      <c r="D176" s="209" t="s">
        <v>104</v>
      </c>
      <c r="E176" s="195">
        <f>'POSEBNI DIO'!C168</f>
        <v>0</v>
      </c>
      <c r="F176" s="195">
        <f>'POSEBNI DIO'!D168</f>
        <v>0</v>
      </c>
      <c r="G176" s="195">
        <f>'POSEBNI DIO'!E168</f>
        <v>0</v>
      </c>
      <c r="H176" s="195" t="e">
        <f t="shared" si="19"/>
        <v>#DIV/0!</v>
      </c>
      <c r="I176" s="211" t="e">
        <f t="shared" si="20"/>
        <v>#DIV/0!</v>
      </c>
    </row>
    <row r="177" spans="1:9" s="212" customFormat="1" ht="12" x14ac:dyDescent="0.25">
      <c r="A177" s="206"/>
      <c r="B177" s="207"/>
      <c r="C177" s="208" t="s">
        <v>98</v>
      </c>
      <c r="D177" s="209" t="s">
        <v>99</v>
      </c>
      <c r="E177" s="195">
        <v>89031.46</v>
      </c>
      <c r="F177" s="195">
        <f>'POSEBNI DIO'!D107+'POSEBNI DIO'!D227</f>
        <v>107750</v>
      </c>
      <c r="G177" s="195">
        <f>'POSEBNI DIO'!E107+'POSEBNI DIO'!E227</f>
        <v>71846.47</v>
      </c>
      <c r="H177" s="195">
        <f>G177/E177*100</f>
        <v>80.697845458223412</v>
      </c>
      <c r="I177" s="211">
        <f>G177/F177*100</f>
        <v>66.67885846867749</v>
      </c>
    </row>
    <row r="178" spans="1:9" s="212" customFormat="1" ht="12" x14ac:dyDescent="0.25">
      <c r="A178" s="206"/>
      <c r="B178" s="207"/>
      <c r="C178" s="208" t="s">
        <v>100</v>
      </c>
      <c r="D178" s="209" t="s">
        <v>101</v>
      </c>
      <c r="E178" s="195">
        <v>15475</v>
      </c>
      <c r="F178" s="195">
        <f>'POSEBNI DIO'!D278</f>
        <v>12500</v>
      </c>
      <c r="G178" s="195">
        <f>'POSEBNI DIO'!E278</f>
        <v>12300</v>
      </c>
      <c r="H178" s="195">
        <f t="shared" si="19"/>
        <v>79.483037156704356</v>
      </c>
      <c r="I178" s="211">
        <f t="shared" si="20"/>
        <v>98.4</v>
      </c>
    </row>
    <row r="179" spans="1:9" s="205" customFormat="1" ht="12" x14ac:dyDescent="0.25">
      <c r="A179" s="216"/>
      <c r="B179" s="217">
        <v>3232</v>
      </c>
      <c r="C179" s="219"/>
      <c r="D179" s="217" t="s">
        <v>140</v>
      </c>
      <c r="E179" s="194">
        <f t="shared" ref="E179" si="53">SUM(E180:E184)</f>
        <v>58059.07</v>
      </c>
      <c r="F179" s="194">
        <f t="shared" ref="F179:G179" si="54">SUM(F180:F184)</f>
        <v>42600</v>
      </c>
      <c r="G179" s="194">
        <f t="shared" si="54"/>
        <v>33058.409999999996</v>
      </c>
      <c r="H179" s="194">
        <f t="shared" si="19"/>
        <v>56.939268920428788</v>
      </c>
      <c r="I179" s="204">
        <f t="shared" si="20"/>
        <v>77.601901408450686</v>
      </c>
    </row>
    <row r="180" spans="1:9" s="212" customFormat="1" ht="12" x14ac:dyDescent="0.25">
      <c r="A180" s="206"/>
      <c r="B180" s="207"/>
      <c r="C180" s="238" t="s">
        <v>113</v>
      </c>
      <c r="D180" s="220" t="s">
        <v>114</v>
      </c>
      <c r="E180" s="195">
        <v>25700</v>
      </c>
      <c r="F180" s="195">
        <f>'POSEBNI DIO'!D141+'POSEBNI DIO'!D378</f>
        <v>34000</v>
      </c>
      <c r="G180" s="195">
        <f>'POSEBNI DIO'!E141+'POSEBNI DIO'!E378</f>
        <v>30087.73</v>
      </c>
      <c r="H180" s="195">
        <f t="shared" si="19"/>
        <v>117.07287937743192</v>
      </c>
      <c r="I180" s="211">
        <f t="shared" si="20"/>
        <v>88.493323529411754</v>
      </c>
    </row>
    <row r="181" spans="1:9" s="212" customFormat="1" ht="12" x14ac:dyDescent="0.25">
      <c r="A181" s="206"/>
      <c r="B181" s="207"/>
      <c r="C181" s="208" t="s">
        <v>103</v>
      </c>
      <c r="D181" s="209" t="s">
        <v>104</v>
      </c>
      <c r="E181" s="195">
        <f>'POSEBNI DIO'!C169</f>
        <v>1350</v>
      </c>
      <c r="F181" s="195">
        <f>'POSEBNI DIO'!D169</f>
        <v>0</v>
      </c>
      <c r="G181" s="195">
        <f>'POSEBNI DIO'!E169</f>
        <v>0</v>
      </c>
      <c r="H181" s="195">
        <f t="shared" si="19"/>
        <v>0</v>
      </c>
      <c r="I181" s="211" t="e">
        <f t="shared" si="20"/>
        <v>#DIV/0!</v>
      </c>
    </row>
    <row r="182" spans="1:9" s="212" customFormat="1" ht="12" x14ac:dyDescent="0.25">
      <c r="A182" s="206"/>
      <c r="B182" s="207"/>
      <c r="C182" s="208" t="s">
        <v>97</v>
      </c>
      <c r="D182" s="209" t="s">
        <v>106</v>
      </c>
      <c r="E182" s="195">
        <f>'POSEBNI DIO'!C194</f>
        <v>0</v>
      </c>
      <c r="F182" s="195">
        <f>'POSEBNI DIO'!D194</f>
        <v>0</v>
      </c>
      <c r="G182" s="195">
        <f>'POSEBNI DIO'!E194</f>
        <v>0</v>
      </c>
      <c r="H182" s="195" t="e">
        <f t="shared" si="19"/>
        <v>#DIV/0!</v>
      </c>
      <c r="I182" s="211" t="e">
        <f t="shared" si="20"/>
        <v>#DIV/0!</v>
      </c>
    </row>
    <row r="183" spans="1:9" s="212" customFormat="1" ht="12" x14ac:dyDescent="0.25">
      <c r="A183" s="206"/>
      <c r="B183" s="207"/>
      <c r="C183" s="208" t="s">
        <v>100</v>
      </c>
      <c r="D183" s="209" t="s">
        <v>101</v>
      </c>
      <c r="E183" s="195">
        <v>31009.07</v>
      </c>
      <c r="F183" s="195">
        <f>'POSEBNI DIO'!D94+'POSEBNI DIO'!D279</f>
        <v>8600</v>
      </c>
      <c r="G183" s="195">
        <f>'POSEBNI DIO'!E94+'POSEBNI DIO'!E279</f>
        <v>2970.68</v>
      </c>
      <c r="H183" s="195">
        <f t="shared" si="19"/>
        <v>9.5800357766292237</v>
      </c>
      <c r="I183" s="211">
        <f t="shared" si="20"/>
        <v>34.54279069767442</v>
      </c>
    </row>
    <row r="184" spans="1:9" s="212" customFormat="1" ht="12" x14ac:dyDescent="0.25">
      <c r="A184" s="206"/>
      <c r="B184" s="217"/>
      <c r="C184" s="208" t="s">
        <v>120</v>
      </c>
      <c r="D184" s="209" t="s">
        <v>121</v>
      </c>
      <c r="E184" s="195">
        <f>'POSEBNI DIO'!C328</f>
        <v>0</v>
      </c>
      <c r="F184" s="195">
        <f>'POSEBNI DIO'!D328</f>
        <v>0</v>
      </c>
      <c r="G184" s="195">
        <f>'POSEBNI DIO'!E328</f>
        <v>0</v>
      </c>
      <c r="H184" s="195" t="e">
        <f t="shared" si="19"/>
        <v>#DIV/0!</v>
      </c>
      <c r="I184" s="211" t="e">
        <f t="shared" si="20"/>
        <v>#DIV/0!</v>
      </c>
    </row>
    <row r="185" spans="1:9" s="205" customFormat="1" ht="12" x14ac:dyDescent="0.25">
      <c r="A185" s="216"/>
      <c r="B185" s="217">
        <v>3233</v>
      </c>
      <c r="C185" s="219"/>
      <c r="D185" s="217" t="s">
        <v>149</v>
      </c>
      <c r="E185" s="194">
        <f>SUM(E186:E187)</f>
        <v>1237.7</v>
      </c>
      <c r="F185" s="194">
        <f t="shared" ref="F185:G185" si="55">SUM(F186:F187)</f>
        <v>300</v>
      </c>
      <c r="G185" s="194">
        <f t="shared" si="55"/>
        <v>497.7</v>
      </c>
      <c r="H185" s="194">
        <f t="shared" si="19"/>
        <v>40.21168296032964</v>
      </c>
      <c r="I185" s="204">
        <f t="shared" si="20"/>
        <v>165.9</v>
      </c>
    </row>
    <row r="186" spans="1:9" s="212" customFormat="1" ht="12" x14ac:dyDescent="0.25">
      <c r="A186" s="206"/>
      <c r="B186" s="207"/>
      <c r="C186" s="238" t="s">
        <v>113</v>
      </c>
      <c r="D186" s="220" t="s">
        <v>114</v>
      </c>
      <c r="E186" s="195">
        <v>700</v>
      </c>
      <c r="F186" s="195">
        <f>'POSEBNI DIO'!D142</f>
        <v>300</v>
      </c>
      <c r="G186" s="195">
        <f>'POSEBNI DIO'!E142</f>
        <v>497.7</v>
      </c>
      <c r="H186" s="195">
        <f t="shared" si="19"/>
        <v>71.099999999999994</v>
      </c>
      <c r="I186" s="211">
        <f t="shared" si="20"/>
        <v>165.9</v>
      </c>
    </row>
    <row r="187" spans="1:9" s="212" customFormat="1" ht="12" x14ac:dyDescent="0.25">
      <c r="A187" s="206"/>
      <c r="B187" s="207"/>
      <c r="C187" s="238" t="s">
        <v>98</v>
      </c>
      <c r="D187" s="209" t="s">
        <v>99</v>
      </c>
      <c r="E187" s="195">
        <v>537.70000000000005</v>
      </c>
      <c r="F187" s="195">
        <f>'POSEBNI DIO'!D228</f>
        <v>0</v>
      </c>
      <c r="G187" s="195">
        <f>'POSEBNI DIO'!E228</f>
        <v>0</v>
      </c>
      <c r="H187" s="195"/>
      <c r="I187" s="211"/>
    </row>
    <row r="188" spans="1:9" s="205" customFormat="1" ht="12" x14ac:dyDescent="0.25">
      <c r="A188" s="216"/>
      <c r="B188" s="217">
        <v>3234</v>
      </c>
      <c r="C188" s="219"/>
      <c r="D188" s="217" t="s">
        <v>150</v>
      </c>
      <c r="E188" s="194">
        <f>SUM(E189:E190)</f>
        <v>28454.38</v>
      </c>
      <c r="F188" s="194">
        <f t="shared" ref="F188:G188" si="56">SUM(F189:F190)</f>
        <v>20500</v>
      </c>
      <c r="G188" s="194">
        <f t="shared" si="56"/>
        <v>26654.899999999998</v>
      </c>
      <c r="H188" s="194">
        <f t="shared" si="19"/>
        <v>93.675912109137499</v>
      </c>
      <c r="I188" s="204">
        <f t="shared" si="20"/>
        <v>130.02390243902437</v>
      </c>
    </row>
    <row r="189" spans="1:9" s="212" customFormat="1" ht="12" x14ac:dyDescent="0.25">
      <c r="A189" s="206"/>
      <c r="B189" s="207"/>
      <c r="C189" s="238" t="s">
        <v>113</v>
      </c>
      <c r="D189" s="220" t="s">
        <v>114</v>
      </c>
      <c r="E189" s="195">
        <v>24000</v>
      </c>
      <c r="F189" s="195">
        <f>'POSEBNI DIO'!D143</f>
        <v>19000</v>
      </c>
      <c r="G189" s="195">
        <f>'POSEBNI DIO'!E143</f>
        <v>21657.42</v>
      </c>
      <c r="H189" s="195">
        <f t="shared" si="19"/>
        <v>90.239249999999998</v>
      </c>
      <c r="I189" s="211">
        <f t="shared" si="20"/>
        <v>113.98642105263157</v>
      </c>
    </row>
    <row r="190" spans="1:9" s="212" customFormat="1" ht="12" x14ac:dyDescent="0.25">
      <c r="A190" s="206"/>
      <c r="B190" s="207"/>
      <c r="C190" s="532" t="s">
        <v>100</v>
      </c>
      <c r="D190" s="220" t="s">
        <v>101</v>
      </c>
      <c r="E190" s="195">
        <v>4454.38</v>
      </c>
      <c r="F190" s="195">
        <f>'POSEBNI DIO'!D281</f>
        <v>1500</v>
      </c>
      <c r="G190" s="195">
        <f>'POSEBNI DIO'!E281</f>
        <v>4997.4799999999996</v>
      </c>
      <c r="H190" s="195">
        <f t="shared" si="19"/>
        <v>112.19249368037751</v>
      </c>
      <c r="I190" s="211">
        <f t="shared" si="20"/>
        <v>333.16533333333331</v>
      </c>
    </row>
    <row r="191" spans="1:9" s="205" customFormat="1" ht="12" x14ac:dyDescent="0.25">
      <c r="A191" s="216"/>
      <c r="B191" s="217">
        <v>3236</v>
      </c>
      <c r="C191" s="219"/>
      <c r="D191" s="217" t="s">
        <v>175</v>
      </c>
      <c r="E191" s="194">
        <f t="shared" ref="E191" si="57">SUM(E192:E193)</f>
        <v>8031.7</v>
      </c>
      <c r="F191" s="194">
        <f t="shared" ref="F191:G191" si="58">SUM(F192:F193)</f>
        <v>4918</v>
      </c>
      <c r="G191" s="194">
        <f t="shared" si="58"/>
        <v>5613.78</v>
      </c>
      <c r="H191" s="194">
        <f t="shared" si="19"/>
        <v>69.895289913716894</v>
      </c>
      <c r="I191" s="204">
        <f t="shared" si="20"/>
        <v>114.14762098413989</v>
      </c>
    </row>
    <row r="192" spans="1:9" s="212" customFormat="1" ht="12" x14ac:dyDescent="0.25">
      <c r="A192" s="206"/>
      <c r="B192" s="207"/>
      <c r="C192" s="238" t="s">
        <v>113</v>
      </c>
      <c r="D192" s="220" t="s">
        <v>114</v>
      </c>
      <c r="E192" s="195">
        <v>8018</v>
      </c>
      <c r="F192" s="195">
        <f>'POSEBNI DIO'!D144</f>
        <v>4918</v>
      </c>
      <c r="G192" s="195">
        <f>'POSEBNI DIO'!E144</f>
        <v>5613.78</v>
      </c>
      <c r="H192" s="195">
        <f t="shared" si="19"/>
        <v>70.014716887004241</v>
      </c>
      <c r="I192" s="211">
        <f t="shared" si="20"/>
        <v>114.14762098413989</v>
      </c>
    </row>
    <row r="193" spans="1:9" s="212" customFormat="1" ht="12" x14ac:dyDescent="0.25">
      <c r="A193" s="206"/>
      <c r="B193" s="207"/>
      <c r="C193" s="208" t="s">
        <v>98</v>
      </c>
      <c r="D193" s="209" t="s">
        <v>99</v>
      </c>
      <c r="E193" s="195">
        <f>'POSEBNI DIO'!C230</f>
        <v>13.7</v>
      </c>
      <c r="F193" s="195">
        <f>'POSEBNI DIO'!D230</f>
        <v>0</v>
      </c>
      <c r="G193" s="195">
        <f>'POSEBNI DIO'!E230</f>
        <v>0</v>
      </c>
      <c r="H193" s="195">
        <f t="shared" si="19"/>
        <v>0</v>
      </c>
      <c r="I193" s="211" t="e">
        <f t="shared" si="20"/>
        <v>#DIV/0!</v>
      </c>
    </row>
    <row r="194" spans="1:9" s="205" customFormat="1" ht="12" x14ac:dyDescent="0.25">
      <c r="A194" s="216"/>
      <c r="B194" s="217">
        <v>3237</v>
      </c>
      <c r="C194" s="219"/>
      <c r="D194" s="217" t="s">
        <v>151</v>
      </c>
      <c r="E194" s="194">
        <f>SUM(E195:E199)</f>
        <v>1988.92</v>
      </c>
      <c r="F194" s="194">
        <f t="shared" ref="F194:G194" si="59">SUM(F195:F199)</f>
        <v>5050</v>
      </c>
      <c r="G194" s="194">
        <f t="shared" si="59"/>
        <v>1745.74</v>
      </c>
      <c r="H194" s="194">
        <f t="shared" si="19"/>
        <v>87.773263881905748</v>
      </c>
      <c r="I194" s="204">
        <f t="shared" si="20"/>
        <v>34.569108910891089</v>
      </c>
    </row>
    <row r="195" spans="1:9" s="212" customFormat="1" ht="12" x14ac:dyDescent="0.25">
      <c r="A195" s="206"/>
      <c r="B195" s="207"/>
      <c r="C195" s="238" t="s">
        <v>112</v>
      </c>
      <c r="D195" s="208" t="s">
        <v>17</v>
      </c>
      <c r="E195" s="195">
        <f>'POSEBNI DIO'!C41</f>
        <v>0</v>
      </c>
      <c r="F195" s="195">
        <f>'POSEBNI DIO'!D41</f>
        <v>0</v>
      </c>
      <c r="G195" s="195">
        <f>'POSEBNI DIO'!E41</f>
        <v>0</v>
      </c>
      <c r="H195" s="195" t="e">
        <f t="shared" si="19"/>
        <v>#DIV/0!</v>
      </c>
      <c r="I195" s="211" t="e">
        <f t="shared" si="20"/>
        <v>#DIV/0!</v>
      </c>
    </row>
    <row r="196" spans="1:9" s="212" customFormat="1" ht="12" x14ac:dyDescent="0.25">
      <c r="A196" s="206"/>
      <c r="B196" s="207"/>
      <c r="C196" s="238" t="s">
        <v>113</v>
      </c>
      <c r="D196" s="220" t="s">
        <v>114</v>
      </c>
      <c r="E196" s="195">
        <v>200</v>
      </c>
      <c r="F196" s="195">
        <f>'POSEBNI DIO'!D145</f>
        <v>300</v>
      </c>
      <c r="G196" s="195">
        <f>'POSEBNI DIO'!E145</f>
        <v>325</v>
      </c>
      <c r="H196" s="195">
        <f t="shared" si="19"/>
        <v>162.5</v>
      </c>
      <c r="I196" s="211">
        <f t="shared" si="20"/>
        <v>108.33333333333333</v>
      </c>
    </row>
    <row r="197" spans="1:9" s="212" customFormat="1" ht="12" x14ac:dyDescent="0.25">
      <c r="A197" s="206"/>
      <c r="B197" s="207"/>
      <c r="C197" s="238" t="s">
        <v>103</v>
      </c>
      <c r="D197" s="209" t="s">
        <v>104</v>
      </c>
      <c r="E197" s="195">
        <f>'POSEBNI DIO'!C170</f>
        <v>0</v>
      </c>
      <c r="F197" s="195">
        <f>'POSEBNI DIO'!D170</f>
        <v>0</v>
      </c>
      <c r="G197" s="195">
        <f>'POSEBNI DIO'!E170</f>
        <v>0</v>
      </c>
      <c r="H197" s="195" t="e">
        <f t="shared" ref="H197" si="60">G197/E197*100</f>
        <v>#DIV/0!</v>
      </c>
      <c r="I197" s="211" t="e">
        <f t="shared" ref="I197" si="61">G197/F197*100</f>
        <v>#DIV/0!</v>
      </c>
    </row>
    <row r="198" spans="1:9" s="212" customFormat="1" ht="12" x14ac:dyDescent="0.25">
      <c r="A198" s="206"/>
      <c r="B198" s="207"/>
      <c r="C198" s="208" t="s">
        <v>100</v>
      </c>
      <c r="D198" s="209" t="s">
        <v>101</v>
      </c>
      <c r="E198" s="195">
        <f>'POSEBNI DIO'!C280</f>
        <v>788.94</v>
      </c>
      <c r="F198" s="195">
        <f>'POSEBNI DIO'!D280</f>
        <v>3750</v>
      </c>
      <c r="G198" s="195">
        <f>'POSEBNI DIO'!E280</f>
        <v>264.94</v>
      </c>
      <c r="H198" s="195">
        <f t="shared" si="19"/>
        <v>33.581767941795313</v>
      </c>
      <c r="I198" s="211">
        <f t="shared" si="20"/>
        <v>7.0650666666666666</v>
      </c>
    </row>
    <row r="199" spans="1:9" s="212" customFormat="1" ht="12" x14ac:dyDescent="0.25">
      <c r="A199" s="206"/>
      <c r="B199" s="217"/>
      <c r="C199" s="248" t="s">
        <v>98</v>
      </c>
      <c r="D199" s="220" t="s">
        <v>99</v>
      </c>
      <c r="E199" s="195">
        <f>'POSEBNI DIO'!C229</f>
        <v>999.98</v>
      </c>
      <c r="F199" s="195">
        <f>'POSEBNI DIO'!D229</f>
        <v>1000</v>
      </c>
      <c r="G199" s="195">
        <f>'POSEBNI DIO'!E229</f>
        <v>1155.8</v>
      </c>
      <c r="H199" s="195">
        <f t="shared" si="19"/>
        <v>115.58231164623291</v>
      </c>
      <c r="I199" s="211">
        <f t="shared" si="20"/>
        <v>115.58</v>
      </c>
    </row>
    <row r="200" spans="1:9" s="205" customFormat="1" ht="12" x14ac:dyDescent="0.25">
      <c r="A200" s="216"/>
      <c r="B200" s="217">
        <v>3238</v>
      </c>
      <c r="C200" s="219"/>
      <c r="D200" s="217" t="s">
        <v>152</v>
      </c>
      <c r="E200" s="194">
        <f t="shared" ref="E200" si="62">SUM(E202:E203)</f>
        <v>4200</v>
      </c>
      <c r="F200" s="194">
        <f t="shared" ref="F200" si="63">SUM(F202:F203)</f>
        <v>5750</v>
      </c>
      <c r="G200" s="194">
        <f>SUM(G201:G203)</f>
        <v>6117.77</v>
      </c>
      <c r="H200" s="194">
        <f t="shared" si="19"/>
        <v>145.66119047619048</v>
      </c>
      <c r="I200" s="204">
        <f t="shared" si="20"/>
        <v>106.396</v>
      </c>
    </row>
    <row r="201" spans="1:9" s="212" customFormat="1" ht="12" x14ac:dyDescent="0.25">
      <c r="A201" s="206"/>
      <c r="B201" s="207"/>
      <c r="C201" s="532" t="s">
        <v>112</v>
      </c>
      <c r="D201" s="207" t="s">
        <v>114</v>
      </c>
      <c r="E201" s="195">
        <v>0</v>
      </c>
      <c r="F201" s="195">
        <v>0</v>
      </c>
      <c r="G201" s="195">
        <f>'POSEBNI DIO'!E123</f>
        <v>501.8</v>
      </c>
      <c r="H201" s="195"/>
      <c r="I201" s="211"/>
    </row>
    <row r="202" spans="1:9" s="212" customFormat="1" ht="12" x14ac:dyDescent="0.25">
      <c r="A202" s="206"/>
      <c r="B202" s="207"/>
      <c r="C202" s="238" t="s">
        <v>113</v>
      </c>
      <c r="D202" s="220" t="s">
        <v>114</v>
      </c>
      <c r="E202" s="195">
        <v>4200</v>
      </c>
      <c r="F202" s="195">
        <f>'POSEBNI DIO'!D146</f>
        <v>5750</v>
      </c>
      <c r="G202" s="195">
        <f>'POSEBNI DIO'!E146</f>
        <v>5615.97</v>
      </c>
      <c r="H202" s="195">
        <f t="shared" si="19"/>
        <v>133.71357142857144</v>
      </c>
      <c r="I202" s="211">
        <f t="shared" si="20"/>
        <v>97.669043478260875</v>
      </c>
    </row>
    <row r="203" spans="1:9" s="212" customFormat="1" ht="12" x14ac:dyDescent="0.25">
      <c r="A203" s="206"/>
      <c r="B203" s="207"/>
      <c r="C203" s="208" t="s">
        <v>103</v>
      </c>
      <c r="D203" s="209" t="s">
        <v>104</v>
      </c>
      <c r="E203" s="195">
        <f>'POSEBNI DIO'!C171</f>
        <v>0</v>
      </c>
      <c r="F203" s="195">
        <f>'POSEBNI DIO'!D171</f>
        <v>0</v>
      </c>
      <c r="G203" s="195">
        <f>'POSEBNI DIO'!E171</f>
        <v>0</v>
      </c>
      <c r="H203" s="195" t="e">
        <f t="shared" si="19"/>
        <v>#DIV/0!</v>
      </c>
      <c r="I203" s="211" t="e">
        <f t="shared" si="20"/>
        <v>#DIV/0!</v>
      </c>
    </row>
    <row r="204" spans="1:9" s="205" customFormat="1" ht="12" x14ac:dyDescent="0.25">
      <c r="A204" s="216"/>
      <c r="B204" s="217">
        <v>3239</v>
      </c>
      <c r="C204" s="219"/>
      <c r="D204" s="217" t="s">
        <v>153</v>
      </c>
      <c r="E204" s="194">
        <f>SUM(E205:E208)</f>
        <v>28261.829999999998</v>
      </c>
      <c r="F204" s="194">
        <f t="shared" ref="F204:G204" si="64">SUM(F205:F208)</f>
        <v>53100</v>
      </c>
      <c r="G204" s="194">
        <f t="shared" si="64"/>
        <v>51822.21</v>
      </c>
      <c r="H204" s="194">
        <f t="shared" si="19"/>
        <v>183.36466534545005</v>
      </c>
      <c r="I204" s="204">
        <f t="shared" si="20"/>
        <v>97.593615819209035</v>
      </c>
    </row>
    <row r="205" spans="1:9" s="212" customFormat="1" ht="12" x14ac:dyDescent="0.25">
      <c r="A205" s="206"/>
      <c r="B205" s="207"/>
      <c r="C205" s="238" t="s">
        <v>113</v>
      </c>
      <c r="D205" s="220" t="s">
        <v>114</v>
      </c>
      <c r="E205" s="195">
        <v>5900</v>
      </c>
      <c r="F205" s="195">
        <f>'POSEBNI DIO'!D147</f>
        <v>6300</v>
      </c>
      <c r="G205" s="195">
        <f>'POSEBNI DIO'!E147</f>
        <v>7860.56</v>
      </c>
      <c r="H205" s="195">
        <f t="shared" si="19"/>
        <v>133.22983050847458</v>
      </c>
      <c r="I205" s="211">
        <f t="shared" si="20"/>
        <v>124.77079365079366</v>
      </c>
    </row>
    <row r="206" spans="1:9" s="212" customFormat="1" ht="12" x14ac:dyDescent="0.25">
      <c r="A206" s="206"/>
      <c r="B206" s="207"/>
      <c r="C206" s="208" t="s">
        <v>100</v>
      </c>
      <c r="D206" s="209" t="s">
        <v>101</v>
      </c>
      <c r="E206" s="195">
        <v>19796.23</v>
      </c>
      <c r="F206" s="195">
        <f>'POSEBNI DIO'!D282</f>
        <v>6800</v>
      </c>
      <c r="G206" s="195">
        <f>'POSEBNI DIO'!E282</f>
        <v>4966.7</v>
      </c>
      <c r="H206" s="195">
        <f t="shared" si="19"/>
        <v>25.089120504257629</v>
      </c>
      <c r="I206" s="211">
        <f t="shared" si="20"/>
        <v>73.039705882352933</v>
      </c>
    </row>
    <row r="207" spans="1:9" s="212" customFormat="1" ht="12" x14ac:dyDescent="0.25">
      <c r="A207" s="206"/>
      <c r="B207" s="207"/>
      <c r="C207" s="208" t="s">
        <v>97</v>
      </c>
      <c r="D207" s="209" t="s">
        <v>106</v>
      </c>
      <c r="E207" s="195">
        <v>0</v>
      </c>
      <c r="F207" s="195">
        <f>'POSEBNI DIO'!D195</f>
        <v>0</v>
      </c>
      <c r="G207" s="195">
        <f>'POSEBNI DIO'!E195</f>
        <v>0</v>
      </c>
      <c r="H207" s="195" t="e">
        <f t="shared" si="19"/>
        <v>#DIV/0!</v>
      </c>
      <c r="I207" s="211" t="e">
        <f t="shared" si="20"/>
        <v>#DIV/0!</v>
      </c>
    </row>
    <row r="208" spans="1:9" s="212" customFormat="1" ht="12" x14ac:dyDescent="0.25">
      <c r="A208" s="206"/>
      <c r="B208" s="207"/>
      <c r="C208" s="559" t="s">
        <v>341</v>
      </c>
      <c r="D208" s="220" t="s">
        <v>99</v>
      </c>
      <c r="E208" s="195">
        <f>'POSEBNI DIO'!C231</f>
        <v>2565.6</v>
      </c>
      <c r="F208" s="195">
        <f>'POSEBNI DIO'!D231</f>
        <v>40000</v>
      </c>
      <c r="G208" s="195">
        <f>'POSEBNI DIO'!E231</f>
        <v>38994.949999999997</v>
      </c>
      <c r="H208" s="195"/>
      <c r="I208" s="211"/>
    </row>
    <row r="209" spans="1:9" s="35" customFormat="1" x14ac:dyDescent="0.25">
      <c r="A209" s="45"/>
      <c r="B209" s="12">
        <v>329</v>
      </c>
      <c r="C209" s="38"/>
      <c r="D209" s="12" t="s">
        <v>212</v>
      </c>
      <c r="E209" s="80">
        <f t="shared" ref="E209" si="65">E210+E212+E216+E221+E224+E226</f>
        <v>33336.089999999997</v>
      </c>
      <c r="F209" s="80">
        <f t="shared" ref="F209:G209" si="66">F210+F212+F216+F221+F224+F226</f>
        <v>116150</v>
      </c>
      <c r="G209" s="80">
        <f t="shared" si="66"/>
        <v>109241.43999999999</v>
      </c>
      <c r="H209" s="80">
        <f t="shared" si="19"/>
        <v>327.69721943995228</v>
      </c>
      <c r="I209" s="92">
        <f t="shared" si="20"/>
        <v>94.052036160137746</v>
      </c>
    </row>
    <row r="210" spans="1:9" s="205" customFormat="1" ht="12" x14ac:dyDescent="0.25">
      <c r="A210" s="216"/>
      <c r="B210" s="217">
        <v>3292</v>
      </c>
      <c r="C210" s="219"/>
      <c r="D210" s="217" t="s">
        <v>154</v>
      </c>
      <c r="E210" s="194">
        <f t="shared" ref="E210:G210" si="67">E211</f>
        <v>1181</v>
      </c>
      <c r="F210" s="194">
        <f t="shared" si="67"/>
        <v>1250</v>
      </c>
      <c r="G210" s="194">
        <f t="shared" si="67"/>
        <v>1228.8900000000001</v>
      </c>
      <c r="H210" s="194">
        <f t="shared" si="19"/>
        <v>104.05503810330229</v>
      </c>
      <c r="I210" s="204">
        <f t="shared" si="20"/>
        <v>98.311200000000014</v>
      </c>
    </row>
    <row r="211" spans="1:9" s="212" customFormat="1" ht="12" x14ac:dyDescent="0.25">
      <c r="A211" s="206"/>
      <c r="B211" s="207"/>
      <c r="C211" s="238" t="s">
        <v>113</v>
      </c>
      <c r="D211" s="220" t="s">
        <v>114</v>
      </c>
      <c r="E211" s="195">
        <f>'POSEBNI DIO'!C149</f>
        <v>1181</v>
      </c>
      <c r="F211" s="195">
        <f>'POSEBNI DIO'!D149</f>
        <v>1250</v>
      </c>
      <c r="G211" s="195">
        <f>'POSEBNI DIO'!E149</f>
        <v>1228.8900000000001</v>
      </c>
      <c r="H211" s="195">
        <f t="shared" si="19"/>
        <v>104.05503810330229</v>
      </c>
      <c r="I211" s="211">
        <f t="shared" si="20"/>
        <v>98.311200000000014</v>
      </c>
    </row>
    <row r="212" spans="1:9" s="205" customFormat="1" ht="12" x14ac:dyDescent="0.25">
      <c r="A212" s="216"/>
      <c r="B212" s="217">
        <v>3293</v>
      </c>
      <c r="C212" s="219"/>
      <c r="D212" s="217" t="s">
        <v>155</v>
      </c>
      <c r="E212" s="194">
        <f>E213+E214+E215</f>
        <v>1140</v>
      </c>
      <c r="F212" s="194">
        <f>F213+F214+F215</f>
        <v>4350</v>
      </c>
      <c r="G212" s="194">
        <f>G213+G214+G215</f>
        <v>4173.33</v>
      </c>
      <c r="H212" s="194">
        <f t="shared" si="19"/>
        <v>366.08157894736843</v>
      </c>
      <c r="I212" s="204">
        <f t="shared" si="20"/>
        <v>95.938620689655181</v>
      </c>
    </row>
    <row r="213" spans="1:9" s="212" customFormat="1" ht="12" x14ac:dyDescent="0.25">
      <c r="A213" s="206"/>
      <c r="B213" s="207"/>
      <c r="C213" s="238" t="s">
        <v>113</v>
      </c>
      <c r="D213" s="220" t="s">
        <v>114</v>
      </c>
      <c r="E213" s="195">
        <v>1140</v>
      </c>
      <c r="F213" s="195">
        <f>'POSEBNI DIO'!D150</f>
        <v>350</v>
      </c>
      <c r="G213" s="195">
        <f>'POSEBNI DIO'!E150</f>
        <v>346.22</v>
      </c>
      <c r="H213" s="195">
        <f t="shared" si="19"/>
        <v>30.37017543859649</v>
      </c>
      <c r="I213" s="211">
        <f t="shared" si="20"/>
        <v>98.92</v>
      </c>
    </row>
    <row r="214" spans="1:9" s="212" customFormat="1" ht="12" x14ac:dyDescent="0.25">
      <c r="A214" s="206"/>
      <c r="B214" s="207"/>
      <c r="C214" s="238" t="s">
        <v>103</v>
      </c>
      <c r="D214" s="209" t="s">
        <v>104</v>
      </c>
      <c r="E214" s="195">
        <f>'POSEBNI DIO'!C174</f>
        <v>0</v>
      </c>
      <c r="F214" s="195">
        <f>'POSEBNI DIO'!D174</f>
        <v>0</v>
      </c>
      <c r="G214" s="195">
        <f>'POSEBNI DIO'!E174</f>
        <v>0</v>
      </c>
      <c r="H214" s="195" t="e">
        <f t="shared" ref="H214" si="68">G214/E214*100</f>
        <v>#DIV/0!</v>
      </c>
      <c r="I214" s="211" t="e">
        <f t="shared" ref="I214" si="69">G214/F214*100</f>
        <v>#DIV/0!</v>
      </c>
    </row>
    <row r="215" spans="1:9" s="212" customFormat="1" ht="12.75" customHeight="1" x14ac:dyDescent="0.25">
      <c r="A215" s="206"/>
      <c r="B215" s="207"/>
      <c r="C215" s="238" t="s">
        <v>98</v>
      </c>
      <c r="D215" s="209" t="s">
        <v>99</v>
      </c>
      <c r="E215" s="195">
        <f>'POSEBNI DIO'!C233</f>
        <v>0</v>
      </c>
      <c r="F215" s="195">
        <f>'POSEBNI DIO'!D233</f>
        <v>4000</v>
      </c>
      <c r="G215" s="195">
        <f>'POSEBNI DIO'!E233</f>
        <v>3827.11</v>
      </c>
      <c r="H215" s="195"/>
      <c r="I215" s="211"/>
    </row>
    <row r="216" spans="1:9" s="205" customFormat="1" ht="12" x14ac:dyDescent="0.25">
      <c r="A216" s="216"/>
      <c r="B216" s="217">
        <v>3294</v>
      </c>
      <c r="C216" s="219"/>
      <c r="D216" s="217" t="s">
        <v>178</v>
      </c>
      <c r="E216" s="194">
        <f t="shared" ref="E216" si="70">SUM(E217:E220)</f>
        <v>613.67000000000007</v>
      </c>
      <c r="F216" s="194">
        <f t="shared" ref="F216:G216" si="71">SUM(F217:F220)</f>
        <v>4650</v>
      </c>
      <c r="G216" s="194">
        <f t="shared" si="71"/>
        <v>3563.33</v>
      </c>
      <c r="H216" s="194">
        <f t="shared" si="19"/>
        <v>580.65898610002114</v>
      </c>
      <c r="I216" s="204">
        <f t="shared" si="20"/>
        <v>76.630752688172038</v>
      </c>
    </row>
    <row r="217" spans="1:9" s="212" customFormat="1" ht="12" x14ac:dyDescent="0.25">
      <c r="A217" s="206"/>
      <c r="B217" s="207"/>
      <c r="C217" s="238" t="s">
        <v>113</v>
      </c>
      <c r="D217" s="220" t="s">
        <v>114</v>
      </c>
      <c r="E217" s="195">
        <v>200</v>
      </c>
      <c r="F217" s="195">
        <f>'POSEBNI DIO'!D151</f>
        <v>600</v>
      </c>
      <c r="G217" s="195">
        <f>'POSEBNI DIO'!E151</f>
        <v>220</v>
      </c>
      <c r="H217" s="195">
        <f t="shared" si="19"/>
        <v>110.00000000000001</v>
      </c>
      <c r="I217" s="211">
        <f t="shared" si="20"/>
        <v>36.666666666666664</v>
      </c>
    </row>
    <row r="218" spans="1:9" s="212" customFormat="1" ht="12" x14ac:dyDescent="0.25">
      <c r="A218" s="206"/>
      <c r="B218" s="207"/>
      <c r="C218" s="208" t="s">
        <v>103</v>
      </c>
      <c r="D218" s="209" t="s">
        <v>104</v>
      </c>
      <c r="E218" s="195">
        <f>'POSEBNI DIO'!C175</f>
        <v>0</v>
      </c>
      <c r="F218" s="195">
        <f>'POSEBNI DIO'!D175</f>
        <v>0</v>
      </c>
      <c r="G218" s="195">
        <f>'POSEBNI DIO'!E175</f>
        <v>0</v>
      </c>
      <c r="H218" s="195" t="e">
        <f t="shared" si="19"/>
        <v>#DIV/0!</v>
      </c>
      <c r="I218" s="211" t="e">
        <f t="shared" si="20"/>
        <v>#DIV/0!</v>
      </c>
    </row>
    <row r="219" spans="1:9" s="212" customFormat="1" ht="12" x14ac:dyDescent="0.25">
      <c r="A219" s="206"/>
      <c r="B219" s="207"/>
      <c r="C219" s="208" t="s">
        <v>98</v>
      </c>
      <c r="D219" s="209" t="s">
        <v>99</v>
      </c>
      <c r="E219" s="195">
        <f>'POSEBNI DIO'!C234</f>
        <v>0</v>
      </c>
      <c r="F219" s="195">
        <f>'POSEBNI DIO'!D234</f>
        <v>3500</v>
      </c>
      <c r="G219" s="195">
        <f>'POSEBNI DIO'!E234</f>
        <v>3000</v>
      </c>
      <c r="H219" s="195"/>
      <c r="I219" s="211"/>
    </row>
    <row r="220" spans="1:9" s="212" customFormat="1" ht="12" x14ac:dyDescent="0.25">
      <c r="A220" s="206"/>
      <c r="B220" s="207"/>
      <c r="C220" s="238" t="s">
        <v>100</v>
      </c>
      <c r="D220" s="220" t="s">
        <v>101</v>
      </c>
      <c r="E220" s="195">
        <f>'POSEBNI DIO'!C284</f>
        <v>413.67</v>
      </c>
      <c r="F220" s="195">
        <f>'POSEBNI DIO'!D284</f>
        <v>550</v>
      </c>
      <c r="G220" s="195">
        <f>'POSEBNI DIO'!E284</f>
        <v>343.33</v>
      </c>
      <c r="H220" s="195">
        <f t="shared" si="19"/>
        <v>82.996108008799268</v>
      </c>
      <c r="I220" s="211">
        <f t="shared" si="20"/>
        <v>62.423636363636362</v>
      </c>
    </row>
    <row r="221" spans="1:9" s="205" customFormat="1" ht="12" x14ac:dyDescent="0.25">
      <c r="A221" s="216"/>
      <c r="B221" s="217">
        <v>3295</v>
      </c>
      <c r="C221" s="219"/>
      <c r="D221" s="217" t="s">
        <v>156</v>
      </c>
      <c r="E221" s="194">
        <f t="shared" ref="E221" si="72">SUM(E222:E223)</f>
        <v>6158</v>
      </c>
      <c r="F221" s="194">
        <f t="shared" ref="F221:G221" si="73">SUM(F222:F223)</f>
        <v>7800</v>
      </c>
      <c r="G221" s="194">
        <f t="shared" si="73"/>
        <v>7774.71</v>
      </c>
      <c r="H221" s="194">
        <f t="shared" si="19"/>
        <v>126.25381617408249</v>
      </c>
      <c r="I221" s="204">
        <f t="shared" si="20"/>
        <v>99.675769230769234</v>
      </c>
    </row>
    <row r="222" spans="1:9" s="212" customFormat="1" ht="12" x14ac:dyDescent="0.25">
      <c r="A222" s="206"/>
      <c r="B222" s="207"/>
      <c r="C222" s="238" t="s">
        <v>113</v>
      </c>
      <c r="D222" s="220" t="s">
        <v>114</v>
      </c>
      <c r="E222" s="195">
        <f>'POSEBNI DIO'!C152</f>
        <v>530</v>
      </c>
      <c r="F222" s="195">
        <f>'POSEBNI DIO'!D152</f>
        <v>300</v>
      </c>
      <c r="G222" s="195">
        <f>'POSEBNI DIO'!E152</f>
        <v>286.70999999999998</v>
      </c>
      <c r="H222" s="195">
        <f t="shared" si="19"/>
        <v>54.096226415094343</v>
      </c>
      <c r="I222" s="211">
        <f t="shared" si="20"/>
        <v>95.57</v>
      </c>
    </row>
    <row r="223" spans="1:9" s="212" customFormat="1" ht="12" x14ac:dyDescent="0.25">
      <c r="A223" s="206"/>
      <c r="B223" s="207"/>
      <c r="C223" s="208" t="s">
        <v>98</v>
      </c>
      <c r="D223" s="209" t="s">
        <v>99</v>
      </c>
      <c r="E223" s="195">
        <v>5628</v>
      </c>
      <c r="F223" s="195">
        <f>'POSEBNI DIO'!D235</f>
        <v>7500</v>
      </c>
      <c r="G223" s="195">
        <f>'POSEBNI DIO'!E235</f>
        <v>7488</v>
      </c>
      <c r="H223" s="195">
        <f t="shared" si="19"/>
        <v>133.04904051172707</v>
      </c>
      <c r="I223" s="211">
        <f t="shared" si="20"/>
        <v>99.839999999999989</v>
      </c>
    </row>
    <row r="224" spans="1:9" s="205" customFormat="1" ht="12" x14ac:dyDescent="0.25">
      <c r="A224" s="216"/>
      <c r="B224" s="217">
        <v>3296</v>
      </c>
      <c r="C224" s="219"/>
      <c r="D224" s="217" t="s">
        <v>142</v>
      </c>
      <c r="E224" s="194">
        <v>0</v>
      </c>
      <c r="F224" s="194">
        <f t="shared" ref="F224:G224" si="74">SUM(F225:F225)</f>
        <v>0</v>
      </c>
      <c r="G224" s="194">
        <f t="shared" si="74"/>
        <v>0</v>
      </c>
      <c r="H224" s="194" t="e">
        <f t="shared" si="19"/>
        <v>#DIV/0!</v>
      </c>
      <c r="I224" s="204" t="e">
        <f t="shared" si="20"/>
        <v>#DIV/0!</v>
      </c>
    </row>
    <row r="225" spans="1:9" s="212" customFormat="1" ht="12" x14ac:dyDescent="0.25">
      <c r="A225" s="206"/>
      <c r="B225" s="207"/>
      <c r="C225" s="208" t="s">
        <v>98</v>
      </c>
      <c r="D225" s="209" t="s">
        <v>99</v>
      </c>
      <c r="E225" s="195">
        <f>'POSEBNI DIO'!C236</f>
        <v>0</v>
      </c>
      <c r="F225" s="195">
        <f>'POSEBNI DIO'!D236</f>
        <v>0</v>
      </c>
      <c r="G225" s="195">
        <f>'POSEBNI DIO'!E236</f>
        <v>0</v>
      </c>
      <c r="H225" s="195" t="e">
        <f t="shared" si="19"/>
        <v>#DIV/0!</v>
      </c>
      <c r="I225" s="211" t="e">
        <f t="shared" si="20"/>
        <v>#DIV/0!</v>
      </c>
    </row>
    <row r="226" spans="1:9" s="205" customFormat="1" ht="12" x14ac:dyDescent="0.25">
      <c r="A226" s="216"/>
      <c r="B226" s="217">
        <v>3299</v>
      </c>
      <c r="C226" s="219"/>
      <c r="D226" s="217" t="s">
        <v>212</v>
      </c>
      <c r="E226" s="194">
        <f t="shared" ref="E226" si="75">SUM(E227:E233)</f>
        <v>24243.42</v>
      </c>
      <c r="F226" s="194">
        <f t="shared" ref="F226:G226" si="76">SUM(F227:F233)</f>
        <v>98100</v>
      </c>
      <c r="G226" s="194">
        <f t="shared" si="76"/>
        <v>92501.18</v>
      </c>
      <c r="H226" s="194">
        <f t="shared" si="19"/>
        <v>381.55169526411703</v>
      </c>
      <c r="I226" s="204">
        <f t="shared" si="20"/>
        <v>94.292742099898049</v>
      </c>
    </row>
    <row r="227" spans="1:9" s="212" customFormat="1" ht="12" x14ac:dyDescent="0.25">
      <c r="A227" s="206"/>
      <c r="B227" s="207"/>
      <c r="C227" s="238" t="s">
        <v>112</v>
      </c>
      <c r="D227" s="208" t="s">
        <v>17</v>
      </c>
      <c r="E227" s="195">
        <v>250</v>
      </c>
      <c r="F227" s="195">
        <f>'POSEBNI DIO'!D43</f>
        <v>0</v>
      </c>
      <c r="G227" s="195">
        <f>'POSEBNI DIO'!E43</f>
        <v>0</v>
      </c>
      <c r="H227" s="195">
        <f t="shared" si="19"/>
        <v>0</v>
      </c>
      <c r="I227" s="211" t="e">
        <f t="shared" si="20"/>
        <v>#DIV/0!</v>
      </c>
    </row>
    <row r="228" spans="1:9" s="212" customFormat="1" ht="12" x14ac:dyDescent="0.25">
      <c r="A228" s="206"/>
      <c r="B228" s="207"/>
      <c r="C228" s="238" t="s">
        <v>113</v>
      </c>
      <c r="D228" s="220" t="s">
        <v>114</v>
      </c>
      <c r="E228" s="195">
        <v>7000</v>
      </c>
      <c r="F228" s="195">
        <f>'POSEBNI DIO'!D153</f>
        <v>8550</v>
      </c>
      <c r="G228" s="195">
        <f>'POSEBNI DIO'!E153</f>
        <v>8514</v>
      </c>
      <c r="H228" s="195">
        <f t="shared" si="19"/>
        <v>121.62857142857142</v>
      </c>
      <c r="I228" s="211">
        <f t="shared" si="20"/>
        <v>99.578947368421055</v>
      </c>
    </row>
    <row r="229" spans="1:9" s="212" customFormat="1" ht="12" x14ac:dyDescent="0.25">
      <c r="A229" s="206"/>
      <c r="B229" s="207"/>
      <c r="C229" s="208" t="s">
        <v>103</v>
      </c>
      <c r="D229" s="209" t="s">
        <v>104</v>
      </c>
      <c r="E229" s="195">
        <f>'POSEBNI DIO'!C176</f>
        <v>0</v>
      </c>
      <c r="F229" s="195">
        <f>'POSEBNI DIO'!D176</f>
        <v>0</v>
      </c>
      <c r="G229" s="195">
        <f>'POSEBNI DIO'!E176</f>
        <v>0</v>
      </c>
      <c r="H229" s="195" t="e">
        <f t="shared" si="19"/>
        <v>#DIV/0!</v>
      </c>
      <c r="I229" s="211" t="e">
        <f t="shared" si="20"/>
        <v>#DIV/0!</v>
      </c>
    </row>
    <row r="230" spans="1:9" s="212" customFormat="1" ht="12" x14ac:dyDescent="0.25">
      <c r="A230" s="206"/>
      <c r="B230" s="207"/>
      <c r="C230" s="208" t="s">
        <v>97</v>
      </c>
      <c r="D230" s="209" t="s">
        <v>106</v>
      </c>
      <c r="E230" s="195">
        <f>'POSEBNI DIO'!C197+'POSEBNI DIO'!C64</f>
        <v>0</v>
      </c>
      <c r="F230" s="195">
        <f>'POSEBNI DIO'!D197+'POSEBNI DIO'!D64</f>
        <v>0</v>
      </c>
      <c r="G230" s="195">
        <f>'POSEBNI DIO'!E197+'POSEBNI DIO'!E64</f>
        <v>0</v>
      </c>
      <c r="H230" s="195" t="e">
        <f t="shared" si="19"/>
        <v>#DIV/0!</v>
      </c>
      <c r="I230" s="211" t="e">
        <f t="shared" si="20"/>
        <v>#DIV/0!</v>
      </c>
    </row>
    <row r="231" spans="1:9" s="212" customFormat="1" ht="12" x14ac:dyDescent="0.25">
      <c r="A231" s="206"/>
      <c r="B231" s="207"/>
      <c r="C231" s="208" t="s">
        <v>98</v>
      </c>
      <c r="D231" s="209" t="s">
        <v>99</v>
      </c>
      <c r="E231" s="195">
        <v>16921.07</v>
      </c>
      <c r="F231" s="195">
        <f>'POSEBNI DIO'!D237</f>
        <v>80000</v>
      </c>
      <c r="G231" s="195">
        <f>'POSEBNI DIO'!E237</f>
        <v>79125.5</v>
      </c>
      <c r="H231" s="195">
        <f t="shared" si="19"/>
        <v>467.61522764222354</v>
      </c>
      <c r="I231" s="211">
        <f t="shared" si="20"/>
        <v>98.906874999999999</v>
      </c>
    </row>
    <row r="232" spans="1:9" s="212" customFormat="1" ht="12" x14ac:dyDescent="0.25">
      <c r="A232" s="206"/>
      <c r="B232" s="207"/>
      <c r="C232" s="208" t="s">
        <v>100</v>
      </c>
      <c r="D232" s="209" t="s">
        <v>101</v>
      </c>
      <c r="E232" s="195">
        <v>21.1</v>
      </c>
      <c r="F232" s="195">
        <f>'POSEBNI DIO'!D285</f>
        <v>9550</v>
      </c>
      <c r="G232" s="195">
        <f>'POSEBNI DIO'!E285</f>
        <v>4684.2</v>
      </c>
      <c r="H232" s="195">
        <f t="shared" si="19"/>
        <v>22199.999999999996</v>
      </c>
      <c r="I232" s="211">
        <f t="shared" si="20"/>
        <v>49.049214659685866</v>
      </c>
    </row>
    <row r="233" spans="1:9" s="212" customFormat="1" ht="12" x14ac:dyDescent="0.25">
      <c r="A233" s="206"/>
      <c r="B233" s="217"/>
      <c r="C233" s="208" t="s">
        <v>108</v>
      </c>
      <c r="D233" s="209" t="s">
        <v>109</v>
      </c>
      <c r="E233" s="195">
        <v>51.25</v>
      </c>
      <c r="F233" s="195">
        <f>'POSEBNI DIO'!D311</f>
        <v>0</v>
      </c>
      <c r="G233" s="195">
        <f>'POSEBNI DIO'!E311</f>
        <v>177.48</v>
      </c>
      <c r="H233" s="195">
        <f t="shared" si="19"/>
        <v>346.30243902439025</v>
      </c>
      <c r="I233" s="211" t="e">
        <f t="shared" si="20"/>
        <v>#DIV/0!</v>
      </c>
    </row>
    <row r="234" spans="1:9" s="35" customFormat="1" x14ac:dyDescent="0.25">
      <c r="A234" s="45"/>
      <c r="B234" s="12">
        <v>34</v>
      </c>
      <c r="C234" s="38"/>
      <c r="D234" s="12" t="s">
        <v>125</v>
      </c>
      <c r="E234" s="80">
        <f t="shared" ref="E234:G234" si="77">E235</f>
        <v>949</v>
      </c>
      <c r="F234" s="80">
        <f t="shared" si="77"/>
        <v>899</v>
      </c>
      <c r="G234" s="80">
        <f t="shared" si="77"/>
        <v>802.94</v>
      </c>
      <c r="H234" s="80">
        <f t="shared" si="19"/>
        <v>84.609062170706011</v>
      </c>
      <c r="I234" s="92">
        <f t="shared" si="20"/>
        <v>89.314794215795331</v>
      </c>
    </row>
    <row r="235" spans="1:9" s="35" customFormat="1" x14ac:dyDescent="0.25">
      <c r="A235" s="45"/>
      <c r="B235" s="12">
        <v>343</v>
      </c>
      <c r="C235" s="38"/>
      <c r="D235" s="12" t="s">
        <v>179</v>
      </c>
      <c r="E235" s="80">
        <f t="shared" ref="E235" si="78">E236+E239</f>
        <v>949</v>
      </c>
      <c r="F235" s="80">
        <f t="shared" ref="F235:G235" si="79">F236+F239</f>
        <v>899</v>
      </c>
      <c r="G235" s="80">
        <f t="shared" si="79"/>
        <v>802.94</v>
      </c>
      <c r="H235" s="80">
        <f t="shared" si="19"/>
        <v>84.609062170706011</v>
      </c>
      <c r="I235" s="92">
        <f t="shared" si="20"/>
        <v>89.314794215795331</v>
      </c>
    </row>
    <row r="236" spans="1:9" s="205" customFormat="1" ht="12" x14ac:dyDescent="0.25">
      <c r="A236" s="216"/>
      <c r="B236" s="217">
        <v>3431</v>
      </c>
      <c r="C236" s="219"/>
      <c r="D236" s="217" t="s">
        <v>158</v>
      </c>
      <c r="E236" s="194">
        <f t="shared" ref="E236" si="80">SUM(E237:E238)</f>
        <v>949</v>
      </c>
      <c r="F236" s="194">
        <f t="shared" ref="F236:G236" si="81">SUM(F237:F238)</f>
        <v>849</v>
      </c>
      <c r="G236" s="194">
        <f t="shared" si="81"/>
        <v>802.21</v>
      </c>
      <c r="H236" s="194">
        <f t="shared" si="19"/>
        <v>84.532139093782931</v>
      </c>
      <c r="I236" s="204">
        <f t="shared" si="20"/>
        <v>94.48881036513545</v>
      </c>
    </row>
    <row r="237" spans="1:9" s="212" customFormat="1" ht="12" x14ac:dyDescent="0.25">
      <c r="A237" s="206"/>
      <c r="B237" s="207"/>
      <c r="C237" s="238" t="s">
        <v>113</v>
      </c>
      <c r="D237" s="220" t="s">
        <v>114</v>
      </c>
      <c r="E237" s="195">
        <v>949</v>
      </c>
      <c r="F237" s="195">
        <f>'POSEBNI DIO'!D156</f>
        <v>849</v>
      </c>
      <c r="G237" s="195">
        <f>'POSEBNI DIO'!E156</f>
        <v>802.21</v>
      </c>
      <c r="H237" s="195">
        <f t="shared" si="19"/>
        <v>84.532139093782931</v>
      </c>
      <c r="I237" s="211">
        <f t="shared" si="20"/>
        <v>94.48881036513545</v>
      </c>
    </row>
    <row r="238" spans="1:9" s="212" customFormat="1" ht="12" x14ac:dyDescent="0.25">
      <c r="A238" s="206"/>
      <c r="B238" s="207"/>
      <c r="C238" s="208" t="s">
        <v>103</v>
      </c>
      <c r="D238" s="209" t="s">
        <v>104</v>
      </c>
      <c r="E238" s="195">
        <f>'POSEBNI DIO'!C179</f>
        <v>0</v>
      </c>
      <c r="F238" s="195">
        <f>'POSEBNI DIO'!D179</f>
        <v>0</v>
      </c>
      <c r="G238" s="195">
        <f>'POSEBNI DIO'!E179</f>
        <v>0</v>
      </c>
      <c r="H238" s="195" t="e">
        <f t="shared" si="19"/>
        <v>#DIV/0!</v>
      </c>
      <c r="I238" s="211" t="e">
        <f t="shared" si="20"/>
        <v>#DIV/0!</v>
      </c>
    </row>
    <row r="239" spans="1:9" s="205" customFormat="1" ht="12" x14ac:dyDescent="0.25">
      <c r="A239" s="216"/>
      <c r="B239" s="217">
        <v>3433</v>
      </c>
      <c r="C239" s="219"/>
      <c r="D239" s="217" t="s">
        <v>159</v>
      </c>
      <c r="E239" s="194">
        <f t="shared" ref="E239" si="82">SUM(E240:E241)</f>
        <v>0</v>
      </c>
      <c r="F239" s="194">
        <f t="shared" ref="F239:G239" si="83">SUM(F240:F241)</f>
        <v>50</v>
      </c>
      <c r="G239" s="194">
        <f t="shared" si="83"/>
        <v>0.73</v>
      </c>
      <c r="H239" s="194" t="e">
        <f t="shared" si="19"/>
        <v>#DIV/0!</v>
      </c>
      <c r="I239" s="204">
        <f t="shared" si="20"/>
        <v>1.46</v>
      </c>
    </row>
    <row r="240" spans="1:9" s="212" customFormat="1" ht="12" x14ac:dyDescent="0.25">
      <c r="A240" s="206"/>
      <c r="B240" s="207"/>
      <c r="C240" s="238" t="s">
        <v>113</v>
      </c>
      <c r="D240" s="220" t="s">
        <v>114</v>
      </c>
      <c r="E240" s="195">
        <f>'POSEBNI DIO'!C157</f>
        <v>0</v>
      </c>
      <c r="F240" s="195">
        <f>'POSEBNI DIO'!D157</f>
        <v>50</v>
      </c>
      <c r="G240" s="195">
        <f>'POSEBNI DIO'!E157</f>
        <v>0.73</v>
      </c>
      <c r="H240" s="195" t="e">
        <f t="shared" si="19"/>
        <v>#DIV/0!</v>
      </c>
      <c r="I240" s="211">
        <f t="shared" si="20"/>
        <v>1.46</v>
      </c>
    </row>
    <row r="241" spans="1:13" s="212" customFormat="1" ht="12" x14ac:dyDescent="0.25">
      <c r="A241" s="206"/>
      <c r="B241" s="207"/>
      <c r="C241" s="208" t="s">
        <v>98</v>
      </c>
      <c r="D241" s="209" t="s">
        <v>99</v>
      </c>
      <c r="E241" s="195">
        <f>'POSEBNI DIO'!C240</f>
        <v>0</v>
      </c>
      <c r="F241" s="195">
        <f>'POSEBNI DIO'!D240</f>
        <v>0</v>
      </c>
      <c r="G241" s="195">
        <f>'POSEBNI DIO'!E240</f>
        <v>0</v>
      </c>
      <c r="H241" s="195" t="e">
        <f t="shared" si="19"/>
        <v>#DIV/0!</v>
      </c>
      <c r="I241" s="211" t="e">
        <f t="shared" si="20"/>
        <v>#DIV/0!</v>
      </c>
    </row>
    <row r="242" spans="1:13" s="35" customFormat="1" ht="25.5" x14ac:dyDescent="0.25">
      <c r="A242" s="45"/>
      <c r="B242" s="12">
        <v>37</v>
      </c>
      <c r="C242" s="38"/>
      <c r="D242" s="215" t="s">
        <v>70</v>
      </c>
      <c r="E242" s="80">
        <f t="shared" ref="E242:G243" si="84">E243</f>
        <v>56889.479999999996</v>
      </c>
      <c r="F242" s="80">
        <f t="shared" si="84"/>
        <v>60350</v>
      </c>
      <c r="G242" s="80">
        <f t="shared" si="84"/>
        <v>64566.76</v>
      </c>
      <c r="H242" s="80">
        <f t="shared" si="19"/>
        <v>113.49507852769969</v>
      </c>
      <c r="I242" s="92">
        <f t="shared" si="20"/>
        <v>106.98717481358742</v>
      </c>
    </row>
    <row r="243" spans="1:13" s="35" customFormat="1" x14ac:dyDescent="0.25">
      <c r="A243" s="45"/>
      <c r="B243" s="12">
        <v>372</v>
      </c>
      <c r="C243" s="38"/>
      <c r="D243" s="215" t="s">
        <v>213</v>
      </c>
      <c r="E243" s="80">
        <f t="shared" si="84"/>
        <v>56889.479999999996</v>
      </c>
      <c r="F243" s="80">
        <f t="shared" si="84"/>
        <v>60350</v>
      </c>
      <c r="G243" s="80">
        <f t="shared" si="84"/>
        <v>64566.76</v>
      </c>
      <c r="H243" s="80">
        <f t="shared" si="19"/>
        <v>113.49507852769969</v>
      </c>
      <c r="I243" s="92">
        <f t="shared" si="20"/>
        <v>106.98717481358742</v>
      </c>
    </row>
    <row r="244" spans="1:13" s="205" customFormat="1" ht="12" x14ac:dyDescent="0.25">
      <c r="A244" s="216"/>
      <c r="B244" s="217">
        <v>3722</v>
      </c>
      <c r="C244" s="219"/>
      <c r="D244" s="218" t="s">
        <v>214</v>
      </c>
      <c r="E244" s="194">
        <f>SUM(E245:E246)</f>
        <v>56889.479999999996</v>
      </c>
      <c r="F244" s="194">
        <f t="shared" ref="F244:G244" si="85">SUM(F245:F246)</f>
        <v>60350</v>
      </c>
      <c r="G244" s="194">
        <f t="shared" si="85"/>
        <v>64566.76</v>
      </c>
      <c r="H244" s="194">
        <f t="shared" si="19"/>
        <v>113.49507852769969</v>
      </c>
      <c r="I244" s="204">
        <f t="shared" si="20"/>
        <v>106.98717481358742</v>
      </c>
    </row>
    <row r="245" spans="1:13" s="212" customFormat="1" ht="12" x14ac:dyDescent="0.25">
      <c r="A245" s="206"/>
      <c r="B245" s="207"/>
      <c r="C245" s="208" t="s">
        <v>98</v>
      </c>
      <c r="D245" s="209" t="s">
        <v>99</v>
      </c>
      <c r="E245" s="195">
        <v>56806.879999999997</v>
      </c>
      <c r="F245" s="195">
        <f>'POSEBNI DIO'!D243</f>
        <v>60000</v>
      </c>
      <c r="G245" s="195">
        <f>'POSEBNI DIO'!E243</f>
        <v>64227.76</v>
      </c>
      <c r="H245" s="195">
        <f t="shared" si="19"/>
        <v>113.06334725652948</v>
      </c>
      <c r="I245" s="211">
        <f t="shared" si="20"/>
        <v>107.04626666666668</v>
      </c>
    </row>
    <row r="246" spans="1:13" s="212" customFormat="1" ht="12.75" thickBot="1" x14ac:dyDescent="0.3">
      <c r="A246" s="206"/>
      <c r="B246" s="207"/>
      <c r="C246" s="532" t="s">
        <v>97</v>
      </c>
      <c r="D246" s="209" t="s">
        <v>106</v>
      </c>
      <c r="E246" s="195">
        <v>82.6</v>
      </c>
      <c r="F246" s="195">
        <f>'POSEBNI DIO'!D200</f>
        <v>350</v>
      </c>
      <c r="G246" s="195">
        <f>'POSEBNI DIO'!E200</f>
        <v>339</v>
      </c>
      <c r="H246" s="195"/>
      <c r="I246" s="211"/>
    </row>
    <row r="247" spans="1:13" s="35" customFormat="1" x14ac:dyDescent="0.25">
      <c r="A247" s="45"/>
      <c r="B247" s="12">
        <v>38</v>
      </c>
      <c r="C247" s="38"/>
      <c r="D247" s="215" t="s">
        <v>195</v>
      </c>
      <c r="E247" s="80">
        <f t="shared" ref="E247:G249" si="86">E248</f>
        <v>1101.03</v>
      </c>
      <c r="F247" s="80">
        <f t="shared" si="86"/>
        <v>1195</v>
      </c>
      <c r="G247" s="80">
        <f t="shared" si="86"/>
        <v>1131.06</v>
      </c>
      <c r="H247" s="80">
        <f t="shared" si="19"/>
        <v>102.72744611863436</v>
      </c>
      <c r="I247" s="92">
        <f t="shared" si="20"/>
        <v>94.649372384937237</v>
      </c>
      <c r="M247" s="82"/>
    </row>
    <row r="248" spans="1:13" s="35" customFormat="1" x14ac:dyDescent="0.25">
      <c r="A248" s="45"/>
      <c r="B248" s="12">
        <v>381</v>
      </c>
      <c r="C248" s="38"/>
      <c r="D248" s="215" t="s">
        <v>136</v>
      </c>
      <c r="E248" s="80">
        <f t="shared" si="86"/>
        <v>1101.03</v>
      </c>
      <c r="F248" s="80">
        <f t="shared" si="86"/>
        <v>1195</v>
      </c>
      <c r="G248" s="80">
        <f t="shared" si="86"/>
        <v>1131.06</v>
      </c>
      <c r="H248" s="80">
        <f t="shared" si="19"/>
        <v>102.72744611863436</v>
      </c>
      <c r="I248" s="92">
        <f t="shared" si="20"/>
        <v>94.649372384937237</v>
      </c>
    </row>
    <row r="249" spans="1:13" s="205" customFormat="1" ht="12" x14ac:dyDescent="0.25">
      <c r="A249" s="216"/>
      <c r="B249" s="217">
        <v>3811</v>
      </c>
      <c r="C249" s="219"/>
      <c r="D249" s="218" t="s">
        <v>215</v>
      </c>
      <c r="E249" s="194">
        <f t="shared" si="86"/>
        <v>1101.03</v>
      </c>
      <c r="F249" s="194">
        <f t="shared" si="86"/>
        <v>1195</v>
      </c>
      <c r="G249" s="194">
        <f t="shared" si="86"/>
        <v>1131.06</v>
      </c>
      <c r="H249" s="194">
        <f t="shared" si="19"/>
        <v>102.72744611863436</v>
      </c>
      <c r="I249" s="204">
        <f t="shared" si="20"/>
        <v>94.649372384937237</v>
      </c>
    </row>
    <row r="250" spans="1:13" s="212" customFormat="1" ht="12" x14ac:dyDescent="0.25">
      <c r="A250" s="206"/>
      <c r="B250" s="207"/>
      <c r="C250" s="208" t="s">
        <v>98</v>
      </c>
      <c r="D250" s="209" t="s">
        <v>99</v>
      </c>
      <c r="E250" s="195">
        <v>1101.03</v>
      </c>
      <c r="F250" s="195">
        <f>'POSEBNI DIO'!D246</f>
        <v>1195</v>
      </c>
      <c r="G250" s="195">
        <f>'POSEBNI DIO'!E246</f>
        <v>1131.06</v>
      </c>
      <c r="H250" s="195">
        <f t="shared" si="19"/>
        <v>102.72744611863436</v>
      </c>
      <c r="I250" s="211">
        <f t="shared" si="20"/>
        <v>94.649372384937237</v>
      </c>
    </row>
    <row r="251" spans="1:13" s="35" customFormat="1" x14ac:dyDescent="0.25">
      <c r="A251" s="39">
        <v>4</v>
      </c>
      <c r="B251" s="7"/>
      <c r="C251" s="7"/>
      <c r="D251" s="11" t="s">
        <v>23</v>
      </c>
      <c r="E251" s="80">
        <f>E252+E292</f>
        <v>87838.24</v>
      </c>
      <c r="F251" s="80">
        <f>F252+F292</f>
        <v>246814.40000000002</v>
      </c>
      <c r="G251" s="80">
        <f>G252+G292</f>
        <v>163892.97999999998</v>
      </c>
      <c r="H251" s="80">
        <f t="shared" si="19"/>
        <v>186.58499988160051</v>
      </c>
      <c r="I251" s="92">
        <f t="shared" si="20"/>
        <v>66.40332978950984</v>
      </c>
    </row>
    <row r="252" spans="1:13" s="35" customFormat="1" x14ac:dyDescent="0.25">
      <c r="A252" s="28"/>
      <c r="B252" s="6">
        <v>42</v>
      </c>
      <c r="C252" s="6"/>
      <c r="D252" s="11" t="s">
        <v>126</v>
      </c>
      <c r="E252" s="80">
        <f>E253+E280+E289</f>
        <v>87838.24</v>
      </c>
      <c r="F252" s="80">
        <f>F253+F280+F289</f>
        <v>246814.40000000002</v>
      </c>
      <c r="G252" s="80">
        <f>G253+G280+G289</f>
        <v>163892.97999999998</v>
      </c>
      <c r="H252" s="80">
        <f t="shared" si="19"/>
        <v>186.58499988160051</v>
      </c>
      <c r="I252" s="92">
        <f t="shared" si="20"/>
        <v>66.40332978950984</v>
      </c>
    </row>
    <row r="253" spans="1:13" s="35" customFormat="1" x14ac:dyDescent="0.25">
      <c r="A253" s="28"/>
      <c r="B253" s="6">
        <v>422</v>
      </c>
      <c r="C253" s="6"/>
      <c r="D253" s="11" t="s">
        <v>172</v>
      </c>
      <c r="E253" s="80">
        <f>E254+E265+E270+E272+E263</f>
        <v>41358.640000000007</v>
      </c>
      <c r="F253" s="80">
        <f>F254+F265+F270+F272</f>
        <v>181097.77000000002</v>
      </c>
      <c r="G253" s="80">
        <f>G254+G265+G270+G272+G263</f>
        <v>106783.35999999999</v>
      </c>
      <c r="H253" s="80">
        <f t="shared" si="19"/>
        <v>258.18876055885778</v>
      </c>
      <c r="I253" s="92">
        <f t="shared" si="20"/>
        <v>58.964480898908903</v>
      </c>
    </row>
    <row r="254" spans="1:13" s="205" customFormat="1" ht="12" x14ac:dyDescent="0.25">
      <c r="A254" s="200"/>
      <c r="B254" s="201">
        <v>4221</v>
      </c>
      <c r="C254" s="201"/>
      <c r="D254" s="221" t="s">
        <v>177</v>
      </c>
      <c r="E254" s="194">
        <f>SUM(E255:E262)</f>
        <v>26843.919999999998</v>
      </c>
      <c r="F254" s="194">
        <f>SUM(F255:F262)</f>
        <v>19287.5</v>
      </c>
      <c r="G254" s="194">
        <f>SUM(G255:G262)</f>
        <v>14375.75</v>
      </c>
      <c r="H254" s="194">
        <f t="shared" si="19"/>
        <v>53.553095077023031</v>
      </c>
      <c r="I254" s="204">
        <f t="shared" si="20"/>
        <v>74.534024627349311</v>
      </c>
    </row>
    <row r="255" spans="1:13" s="212" customFormat="1" ht="12" x14ac:dyDescent="0.25">
      <c r="A255" s="222"/>
      <c r="B255" s="223"/>
      <c r="C255" s="558" t="s">
        <v>113</v>
      </c>
      <c r="D255" s="510" t="s">
        <v>114</v>
      </c>
      <c r="E255" s="195">
        <v>12889.71</v>
      </c>
      <c r="F255" s="195">
        <f>'POSEBNI DIO'!D382</f>
        <v>4937.5</v>
      </c>
      <c r="G255" s="195">
        <f>'POSEBNI DIO'!E382</f>
        <v>4937.5</v>
      </c>
      <c r="H255" s="195">
        <f t="shared" si="19"/>
        <v>38.305749314763482</v>
      </c>
      <c r="I255" s="211">
        <f t="shared" si="20"/>
        <v>100</v>
      </c>
    </row>
    <row r="256" spans="1:13" s="212" customFormat="1" ht="12" x14ac:dyDescent="0.25">
      <c r="A256" s="239"/>
      <c r="B256" s="240"/>
      <c r="C256" s="208" t="s">
        <v>103</v>
      </c>
      <c r="D256" s="209" t="s">
        <v>104</v>
      </c>
      <c r="E256" s="241">
        <v>0</v>
      </c>
      <c r="F256" s="241">
        <f>'POSEBNI DIO'!D183</f>
        <v>4450</v>
      </c>
      <c r="G256" s="241">
        <f>'POSEBNI DIO'!E183</f>
        <v>0</v>
      </c>
      <c r="H256" s="540" t="e">
        <f t="shared" si="19"/>
        <v>#DIV/0!</v>
      </c>
      <c r="I256" s="541">
        <f t="shared" si="20"/>
        <v>0</v>
      </c>
    </row>
    <row r="257" spans="1:15" s="212" customFormat="1" ht="12" x14ac:dyDescent="0.25">
      <c r="A257" s="239"/>
      <c r="B257" s="240"/>
      <c r="C257" s="208" t="s">
        <v>97</v>
      </c>
      <c r="D257" s="209" t="s">
        <v>106</v>
      </c>
      <c r="E257" s="241">
        <v>0</v>
      </c>
      <c r="F257" s="241">
        <v>0</v>
      </c>
      <c r="G257" s="241">
        <v>0</v>
      </c>
      <c r="H257" s="540" t="e">
        <f t="shared" si="19"/>
        <v>#DIV/0!</v>
      </c>
      <c r="I257" s="541" t="e">
        <f t="shared" si="20"/>
        <v>#DIV/0!</v>
      </c>
    </row>
    <row r="258" spans="1:15" s="212" customFormat="1" ht="12" x14ac:dyDescent="0.25">
      <c r="A258" s="239"/>
      <c r="B258" s="240"/>
      <c r="C258" s="208" t="s">
        <v>98</v>
      </c>
      <c r="D258" s="209" t="s">
        <v>99</v>
      </c>
      <c r="E258" s="241">
        <v>2627.08</v>
      </c>
      <c r="F258" s="241">
        <f>'POSEBNI DIO'!D250+'POSEBNI DIO'!D113</f>
        <v>3300</v>
      </c>
      <c r="G258" s="241">
        <f>'POSEBNI DIO'!E250+'POSEBNI DIO'!E113</f>
        <v>2876.04</v>
      </c>
      <c r="H258" s="540">
        <f t="shared" si="19"/>
        <v>109.47668133440931</v>
      </c>
      <c r="I258" s="541">
        <f t="shared" si="20"/>
        <v>87.152727272727276</v>
      </c>
    </row>
    <row r="259" spans="1:15" s="247" customFormat="1" ht="12" x14ac:dyDescent="0.2">
      <c r="A259" s="243"/>
      <c r="B259" s="244"/>
      <c r="C259" s="208" t="s">
        <v>100</v>
      </c>
      <c r="D259" s="209" t="s">
        <v>101</v>
      </c>
      <c r="E259" s="245">
        <f>'POSEBNI DIO'!C98+'POSEBNI DIO'!C289</f>
        <v>11327.13</v>
      </c>
      <c r="F259" s="245">
        <f>'POSEBNI DIO'!D98+'POSEBNI DIO'!D289</f>
        <v>6600</v>
      </c>
      <c r="G259" s="245">
        <f>'POSEBNI DIO'!E98+'POSEBNI DIO'!E289</f>
        <v>6562.21</v>
      </c>
      <c r="H259" s="542">
        <f t="shared" si="19"/>
        <v>57.933563047303252</v>
      </c>
      <c r="I259" s="543">
        <f t="shared" si="20"/>
        <v>99.427424242424252</v>
      </c>
      <c r="O259" s="247" t="s">
        <v>339</v>
      </c>
    </row>
    <row r="260" spans="1:15" s="247" customFormat="1" ht="12" x14ac:dyDescent="0.2">
      <c r="A260" s="243"/>
      <c r="B260" s="244"/>
      <c r="C260" s="208" t="s">
        <v>108</v>
      </c>
      <c r="D260" s="209" t="s">
        <v>109</v>
      </c>
      <c r="E260" s="245">
        <f>'POSEBNI DIO'!C315</f>
        <v>0</v>
      </c>
      <c r="F260" s="245">
        <f>'POSEBNI DIO'!D315</f>
        <v>0</v>
      </c>
      <c r="G260" s="245">
        <f>'POSEBNI DIO'!E315</f>
        <v>0</v>
      </c>
      <c r="H260" s="542" t="e">
        <f t="shared" ref="H260:H261" si="87">G260/E260*100</f>
        <v>#DIV/0!</v>
      </c>
      <c r="I260" s="543" t="e">
        <f t="shared" ref="I260:I261" si="88">G260/F260*100</f>
        <v>#DIV/0!</v>
      </c>
    </row>
    <row r="261" spans="1:15" s="247" customFormat="1" ht="12" x14ac:dyDescent="0.2">
      <c r="A261" s="243"/>
      <c r="B261" s="244"/>
      <c r="C261" s="248" t="s">
        <v>110</v>
      </c>
      <c r="D261" s="249" t="s">
        <v>111</v>
      </c>
      <c r="E261" s="245">
        <f>'POSEBNI DIO'!C323</f>
        <v>0</v>
      </c>
      <c r="F261" s="245">
        <v>0</v>
      </c>
      <c r="G261" s="245">
        <f>'POSEBNI DIO'!E324</f>
        <v>0</v>
      </c>
      <c r="H261" s="542" t="e">
        <f t="shared" si="87"/>
        <v>#DIV/0!</v>
      </c>
      <c r="I261" s="543" t="e">
        <f t="shared" si="88"/>
        <v>#DIV/0!</v>
      </c>
    </row>
    <row r="262" spans="1:15" s="212" customFormat="1" ht="12.75" customHeight="1" x14ac:dyDescent="0.25">
      <c r="A262" s="206"/>
      <c r="B262" s="217"/>
      <c r="C262" s="208" t="s">
        <v>120</v>
      </c>
      <c r="D262" s="209" t="s">
        <v>121</v>
      </c>
      <c r="E262" s="195">
        <f>'POSEBNI DIO'!C332</f>
        <v>0</v>
      </c>
      <c r="F262" s="195">
        <f>'POSEBNI DIO'!D332</f>
        <v>0</v>
      </c>
      <c r="G262" s="195">
        <f>'POSEBNI DIO'!E332</f>
        <v>0</v>
      </c>
      <c r="H262" s="195" t="e">
        <f t="shared" si="19"/>
        <v>#DIV/0!</v>
      </c>
      <c r="I262" s="211" t="e">
        <f t="shared" si="20"/>
        <v>#DIV/0!</v>
      </c>
      <c r="K262" s="212" t="s">
        <v>339</v>
      </c>
    </row>
    <row r="263" spans="1:15" s="205" customFormat="1" ht="12" x14ac:dyDescent="0.25">
      <c r="A263" s="216"/>
      <c r="B263" s="217">
        <v>4222</v>
      </c>
      <c r="C263" s="219"/>
      <c r="D263" s="577" t="s">
        <v>347</v>
      </c>
      <c r="E263" s="194">
        <f>SUM(E264)</f>
        <v>1433.9</v>
      </c>
      <c r="F263" s="194">
        <f t="shared" ref="F263:G263" si="89">SUM(F264)</f>
        <v>0</v>
      </c>
      <c r="G263" s="194">
        <f t="shared" si="89"/>
        <v>0</v>
      </c>
      <c r="H263" s="194">
        <f t="shared" si="19"/>
        <v>0</v>
      </c>
      <c r="I263" s="204" t="e">
        <f t="shared" si="20"/>
        <v>#DIV/0!</v>
      </c>
    </row>
    <row r="264" spans="1:15" s="212" customFormat="1" ht="12" x14ac:dyDescent="0.25">
      <c r="A264" s="206"/>
      <c r="B264" s="217"/>
      <c r="C264" s="208" t="s">
        <v>98</v>
      </c>
      <c r="D264" s="209" t="s">
        <v>99</v>
      </c>
      <c r="E264" s="195">
        <v>1433.9</v>
      </c>
      <c r="F264" s="195">
        <f>'POSEBNI DIO'!D251</f>
        <v>0</v>
      </c>
      <c r="G264" s="195">
        <f>'POSEBNI DIO'!E251</f>
        <v>0</v>
      </c>
      <c r="H264" s="195">
        <f t="shared" si="19"/>
        <v>0</v>
      </c>
      <c r="I264" s="211" t="e">
        <f t="shared" si="20"/>
        <v>#DIV/0!</v>
      </c>
    </row>
    <row r="265" spans="1:15" s="205" customFormat="1" ht="12" x14ac:dyDescent="0.25">
      <c r="A265" s="200"/>
      <c r="B265" s="201">
        <v>4223</v>
      </c>
      <c r="C265" s="201"/>
      <c r="D265" s="221" t="s">
        <v>160</v>
      </c>
      <c r="E265" s="194">
        <f>SUM(E266:E269)</f>
        <v>2727.33</v>
      </c>
      <c r="F265" s="194">
        <f>SUM(F266:F269)</f>
        <v>32800</v>
      </c>
      <c r="G265" s="194">
        <f>SUM(G266:G269)</f>
        <v>35582.949999999997</v>
      </c>
      <c r="H265" s="194">
        <f t="shared" si="19"/>
        <v>1304.6807683705308</v>
      </c>
      <c r="I265" s="204">
        <f t="shared" si="20"/>
        <v>108.48460365853659</v>
      </c>
    </row>
    <row r="266" spans="1:15" s="212" customFormat="1" ht="12" x14ac:dyDescent="0.25">
      <c r="A266" s="222"/>
      <c r="B266" s="223"/>
      <c r="C266" s="223" t="s">
        <v>113</v>
      </c>
      <c r="D266" s="220" t="s">
        <v>114</v>
      </c>
      <c r="E266" s="195">
        <v>0</v>
      </c>
      <c r="F266" s="195">
        <f>'POSEBNI DIO'!D383</f>
        <v>0</v>
      </c>
      <c r="G266" s="195">
        <f>'POSEBNI DIO'!E383</f>
        <v>0</v>
      </c>
      <c r="H266" s="195" t="e">
        <f t="shared" si="19"/>
        <v>#DIV/0!</v>
      </c>
      <c r="I266" s="211" t="e">
        <f t="shared" si="20"/>
        <v>#DIV/0!</v>
      </c>
    </row>
    <row r="267" spans="1:15" s="212" customFormat="1" ht="12" x14ac:dyDescent="0.25">
      <c r="A267" s="222"/>
      <c r="B267" s="223"/>
      <c r="C267" s="223" t="s">
        <v>98</v>
      </c>
      <c r="D267" s="220" t="s">
        <v>99</v>
      </c>
      <c r="E267" s="195">
        <f>'POSEBNI DIO'!C252</f>
        <v>0</v>
      </c>
      <c r="F267" s="195">
        <f>'POSEBNI DIO'!D252</f>
        <v>8200</v>
      </c>
      <c r="G267" s="195">
        <f>'POSEBNI DIO'!E252</f>
        <v>6566.57</v>
      </c>
      <c r="H267" s="195" t="e">
        <f t="shared" si="19"/>
        <v>#DIV/0!</v>
      </c>
      <c r="I267" s="211">
        <f t="shared" si="20"/>
        <v>80.08012195121951</v>
      </c>
    </row>
    <row r="268" spans="1:15" s="212" customFormat="1" ht="12" x14ac:dyDescent="0.25">
      <c r="A268" s="222"/>
      <c r="B268" s="223"/>
      <c r="C268" s="223" t="s">
        <v>103</v>
      </c>
      <c r="D268" s="220" t="s">
        <v>104</v>
      </c>
      <c r="E268" s="195">
        <v>0</v>
      </c>
      <c r="F268" s="195">
        <f>'POSEBNI DIO'!D184</f>
        <v>0</v>
      </c>
      <c r="G268" s="195">
        <f>'POSEBNI DIO'!E184</f>
        <v>0</v>
      </c>
      <c r="H268" s="195" t="e">
        <f t="shared" si="19"/>
        <v>#DIV/0!</v>
      </c>
      <c r="I268" s="211" t="e">
        <f t="shared" si="20"/>
        <v>#DIV/0!</v>
      </c>
    </row>
    <row r="269" spans="1:15" s="247" customFormat="1" ht="12" x14ac:dyDescent="0.2">
      <c r="A269" s="243"/>
      <c r="B269" s="244"/>
      <c r="C269" s="208" t="s">
        <v>100</v>
      </c>
      <c r="D269" s="209" t="s">
        <v>101</v>
      </c>
      <c r="E269" s="245">
        <v>2727.33</v>
      </c>
      <c r="F269" s="245">
        <f>'POSEBNI DIO'!D290</f>
        <v>24600</v>
      </c>
      <c r="G269" s="245">
        <f>'POSEBNI DIO'!E290</f>
        <v>29016.38</v>
      </c>
      <c r="H269" s="542">
        <f t="shared" si="19"/>
        <v>1063.9115911899185</v>
      </c>
      <c r="I269" s="543">
        <f t="shared" si="20"/>
        <v>117.95276422764228</v>
      </c>
      <c r="K269" s="582">
        <f>SUM(G251+G88)</f>
        <v>4059589.06</v>
      </c>
    </row>
    <row r="270" spans="1:15" s="205" customFormat="1" ht="12" x14ac:dyDescent="0.25">
      <c r="A270" s="200"/>
      <c r="B270" s="201">
        <v>4226</v>
      </c>
      <c r="C270" s="201"/>
      <c r="D270" s="221" t="s">
        <v>162</v>
      </c>
      <c r="E270" s="194">
        <f t="shared" ref="E270:G270" si="90">SUM(E271:E271)</f>
        <v>691.99</v>
      </c>
      <c r="F270" s="194">
        <f t="shared" si="90"/>
        <v>1800</v>
      </c>
      <c r="G270" s="194">
        <f t="shared" si="90"/>
        <v>1766.81</v>
      </c>
      <c r="H270" s="194">
        <f t="shared" si="19"/>
        <v>255.32305380135551</v>
      </c>
      <c r="I270" s="204">
        <f t="shared" si="20"/>
        <v>98.156111111111116</v>
      </c>
    </row>
    <row r="271" spans="1:15" s="212" customFormat="1" ht="12" x14ac:dyDescent="0.25">
      <c r="A271" s="222"/>
      <c r="B271" s="223"/>
      <c r="C271" s="532" t="s">
        <v>341</v>
      </c>
      <c r="D271" s="208" t="s">
        <v>99</v>
      </c>
      <c r="E271" s="195">
        <v>691.99</v>
      </c>
      <c r="F271" s="195">
        <f>'POSEBNI DIO'!D253</f>
        <v>1800</v>
      </c>
      <c r="G271" s="195">
        <f>'POSEBNI DIO'!E253</f>
        <v>1766.81</v>
      </c>
      <c r="H271" s="195">
        <f t="shared" si="19"/>
        <v>255.32305380135551</v>
      </c>
      <c r="I271" s="211">
        <f t="shared" si="20"/>
        <v>98.156111111111116</v>
      </c>
    </row>
    <row r="272" spans="1:15" s="205" customFormat="1" ht="12" x14ac:dyDescent="0.25">
      <c r="A272" s="200"/>
      <c r="B272" s="201">
        <v>4227</v>
      </c>
      <c r="C272" s="201"/>
      <c r="D272" s="221" t="s">
        <v>164</v>
      </c>
      <c r="E272" s="194">
        <f>SUM(E273:E279)</f>
        <v>9661.5</v>
      </c>
      <c r="F272" s="194">
        <f>SUM(F273:F279)</f>
        <v>127210.27</v>
      </c>
      <c r="G272" s="194">
        <f>SUM(G273:G279)</f>
        <v>55057.85</v>
      </c>
      <c r="H272" s="194">
        <f t="shared" si="19"/>
        <v>569.86855043212745</v>
      </c>
      <c r="I272" s="204">
        <f t="shared" si="20"/>
        <v>43.280978807764498</v>
      </c>
    </row>
    <row r="273" spans="1:9" s="212" customFormat="1" ht="12" x14ac:dyDescent="0.25">
      <c r="A273" s="206"/>
      <c r="B273" s="207"/>
      <c r="C273" s="238" t="s">
        <v>113</v>
      </c>
      <c r="D273" s="220" t="s">
        <v>114</v>
      </c>
      <c r="E273" s="195">
        <f>'POSEBNI DIO'!C384</f>
        <v>0</v>
      </c>
      <c r="F273" s="195">
        <f>'POSEBNI DIO'!D384</f>
        <v>101210.27</v>
      </c>
      <c r="G273" s="195">
        <f>'POSEBNI DIO'!E384</f>
        <v>16057.5</v>
      </c>
      <c r="H273" s="195" t="e">
        <f t="shared" si="19"/>
        <v>#DIV/0!</v>
      </c>
      <c r="I273" s="211">
        <f t="shared" si="20"/>
        <v>15.865484797145585</v>
      </c>
    </row>
    <row r="274" spans="1:9" s="212" customFormat="1" ht="11.25" customHeight="1" x14ac:dyDescent="0.25">
      <c r="A274" s="239"/>
      <c r="B274" s="240"/>
      <c r="C274" s="208" t="s">
        <v>103</v>
      </c>
      <c r="D274" s="209" t="s">
        <v>104</v>
      </c>
      <c r="E274" s="241">
        <v>0</v>
      </c>
      <c r="F274" s="241">
        <f>'POSEBNI DIO'!D185</f>
        <v>0</v>
      </c>
      <c r="G274" s="241">
        <v>0</v>
      </c>
      <c r="H274" s="540" t="e">
        <f t="shared" si="19"/>
        <v>#DIV/0!</v>
      </c>
      <c r="I274" s="541" t="e">
        <f t="shared" si="20"/>
        <v>#DIV/0!</v>
      </c>
    </row>
    <row r="275" spans="1:9" s="212" customFormat="1" ht="11.25" customHeight="1" x14ac:dyDescent="0.25">
      <c r="A275" s="239"/>
      <c r="B275" s="240"/>
      <c r="C275" s="208" t="s">
        <v>97</v>
      </c>
      <c r="D275" s="209" t="s">
        <v>106</v>
      </c>
      <c r="E275" s="241">
        <v>0</v>
      </c>
      <c r="F275" s="241">
        <f>'POSEBNI DIO'!D69</f>
        <v>0</v>
      </c>
      <c r="G275" s="241">
        <v>0</v>
      </c>
      <c r="H275" s="540" t="e">
        <f t="shared" si="19"/>
        <v>#DIV/0!</v>
      </c>
      <c r="I275" s="541" t="e">
        <f t="shared" si="20"/>
        <v>#DIV/0!</v>
      </c>
    </row>
    <row r="276" spans="1:9" s="212" customFormat="1" ht="11.25" customHeight="1" x14ac:dyDescent="0.25">
      <c r="A276" s="239"/>
      <c r="B276" s="240"/>
      <c r="C276" s="208" t="s">
        <v>98</v>
      </c>
      <c r="D276" s="209" t="s">
        <v>338</v>
      </c>
      <c r="E276" s="241">
        <f>'POSEBNI DIO'!C254</f>
        <v>0</v>
      </c>
      <c r="F276" s="241">
        <f>'POSEBNI DIO'!D254</f>
        <v>19000</v>
      </c>
      <c r="G276" s="241">
        <f>'POSEBNI DIO'!E254</f>
        <v>18723.48</v>
      </c>
      <c r="H276" s="540" t="e">
        <f t="shared" si="19"/>
        <v>#DIV/0!</v>
      </c>
      <c r="I276" s="541">
        <f t="shared" si="20"/>
        <v>98.54463157894736</v>
      </c>
    </row>
    <row r="277" spans="1:9" s="538" customFormat="1" ht="12" x14ac:dyDescent="0.2">
      <c r="A277" s="533"/>
      <c r="B277" s="534"/>
      <c r="C277" s="535" t="s">
        <v>100</v>
      </c>
      <c r="D277" s="536" t="s">
        <v>101</v>
      </c>
      <c r="E277" s="537">
        <f>'POSEBNI DIO'!C292</f>
        <v>9661.5</v>
      </c>
      <c r="F277" s="537">
        <f>'POSEBNI DIO'!D99+'POSEBNI DIO'!D292</f>
        <v>7000</v>
      </c>
      <c r="G277" s="537">
        <f>'POSEBNI DIO'!E99+'POSEBNI DIO'!E292</f>
        <v>19946.97</v>
      </c>
      <c r="H277" s="544">
        <f t="shared" si="19"/>
        <v>206.45831392640895</v>
      </c>
      <c r="I277" s="545">
        <f t="shared" si="20"/>
        <v>284.95671428571427</v>
      </c>
    </row>
    <row r="278" spans="1:9" s="247" customFormat="1" ht="12" x14ac:dyDescent="0.2">
      <c r="A278" s="243"/>
      <c r="B278" s="244"/>
      <c r="C278" s="208" t="s">
        <v>108</v>
      </c>
      <c r="D278" s="209" t="s">
        <v>109</v>
      </c>
      <c r="E278" s="245">
        <f>'POSEBNI DIO'!C316</f>
        <v>0</v>
      </c>
      <c r="F278" s="245">
        <f>'POSEBNI DIO'!D316</f>
        <v>0</v>
      </c>
      <c r="G278" s="245">
        <f>'POSEBNI DIO'!E316</f>
        <v>0</v>
      </c>
      <c r="H278" s="542" t="e">
        <f t="shared" si="19"/>
        <v>#DIV/0!</v>
      </c>
      <c r="I278" s="543" t="e">
        <f t="shared" si="20"/>
        <v>#DIV/0!</v>
      </c>
    </row>
    <row r="279" spans="1:9" s="247" customFormat="1" ht="12" x14ac:dyDescent="0.2">
      <c r="A279" s="243"/>
      <c r="B279" s="244"/>
      <c r="C279" s="248" t="s">
        <v>110</v>
      </c>
      <c r="D279" s="249" t="s">
        <v>111</v>
      </c>
      <c r="E279" s="245">
        <v>0</v>
      </c>
      <c r="F279" s="245">
        <v>0</v>
      </c>
      <c r="G279" s="245">
        <f>'POSEBNI DIO'!E323</f>
        <v>329.9</v>
      </c>
      <c r="H279" s="542" t="e">
        <f t="shared" si="19"/>
        <v>#DIV/0!</v>
      </c>
      <c r="I279" s="543" t="e">
        <f t="shared" si="20"/>
        <v>#DIV/0!</v>
      </c>
    </row>
    <row r="280" spans="1:9" s="35" customFormat="1" x14ac:dyDescent="0.25">
      <c r="A280" s="28"/>
      <c r="B280" s="6">
        <v>424</v>
      </c>
      <c r="C280" s="6"/>
      <c r="D280" s="11" t="s">
        <v>191</v>
      </c>
      <c r="E280" s="80">
        <f t="shared" ref="E280:G280" si="91">E281</f>
        <v>46479.6</v>
      </c>
      <c r="F280" s="80">
        <f t="shared" si="91"/>
        <v>57700</v>
      </c>
      <c r="G280" s="80">
        <f t="shared" si="91"/>
        <v>57109.619999999995</v>
      </c>
      <c r="H280" s="80">
        <f t="shared" si="19"/>
        <v>122.870291482715</v>
      </c>
      <c r="I280" s="92">
        <f t="shared" si="20"/>
        <v>98.976811091854415</v>
      </c>
    </row>
    <row r="281" spans="1:9" s="205" customFormat="1" ht="12" x14ac:dyDescent="0.25">
      <c r="A281" s="200"/>
      <c r="B281" s="201">
        <v>4241</v>
      </c>
      <c r="C281" s="201"/>
      <c r="D281" s="221" t="s">
        <v>191</v>
      </c>
      <c r="E281" s="194">
        <f>SUM(E282:E288)</f>
        <v>46479.6</v>
      </c>
      <c r="F281" s="194">
        <f>SUM(F282:F288)</f>
        <v>57700</v>
      </c>
      <c r="G281" s="194">
        <f>SUM(G282:G288)</f>
        <v>57109.619999999995</v>
      </c>
      <c r="H281" s="194">
        <f t="shared" si="19"/>
        <v>122.870291482715</v>
      </c>
      <c r="I281" s="204">
        <f t="shared" si="20"/>
        <v>98.976811091854415</v>
      </c>
    </row>
    <row r="282" spans="1:9" s="212" customFormat="1" ht="12" x14ac:dyDescent="0.25">
      <c r="A282" s="206"/>
      <c r="B282" s="207"/>
      <c r="C282" s="238" t="s">
        <v>113</v>
      </c>
      <c r="D282" s="220" t="s">
        <v>114</v>
      </c>
      <c r="E282" s="195">
        <v>0</v>
      </c>
      <c r="F282" s="195">
        <f>'POSEBNI DIO'!D386</f>
        <v>100</v>
      </c>
      <c r="G282" s="195">
        <f>'POSEBNI DIO'!E386</f>
        <v>4740.63</v>
      </c>
      <c r="H282" s="195" t="e">
        <f t="shared" ref="H282:H284" si="92">G282/E282*100</f>
        <v>#DIV/0!</v>
      </c>
      <c r="I282" s="211">
        <f t="shared" ref="I282:I284" si="93">G282/F282*100</f>
        <v>4740.63</v>
      </c>
    </row>
    <row r="283" spans="1:9" s="212" customFormat="1" ht="15" customHeight="1" x14ac:dyDescent="0.25">
      <c r="A283" s="239"/>
      <c r="B283" s="240"/>
      <c r="C283" s="208" t="s">
        <v>103</v>
      </c>
      <c r="D283" s="209" t="s">
        <v>104</v>
      </c>
      <c r="E283" s="241">
        <v>300.07</v>
      </c>
      <c r="F283" s="241">
        <f>'POSEBNI DIO'!D187</f>
        <v>2000</v>
      </c>
      <c r="G283" s="241">
        <f>'POSEBNI DIO'!E187</f>
        <v>0</v>
      </c>
      <c r="H283" s="241">
        <f t="shared" si="92"/>
        <v>0</v>
      </c>
      <c r="I283" s="242">
        <f t="shared" si="93"/>
        <v>0</v>
      </c>
    </row>
    <row r="284" spans="1:9" s="212" customFormat="1" ht="15" customHeight="1" x14ac:dyDescent="0.25">
      <c r="A284" s="239"/>
      <c r="B284" s="240"/>
      <c r="C284" s="532" t="s">
        <v>352</v>
      </c>
      <c r="D284" s="209" t="s">
        <v>106</v>
      </c>
      <c r="E284" s="241">
        <v>53</v>
      </c>
      <c r="F284" s="241">
        <f>'POSEBNI DIO'!D204</f>
        <v>0</v>
      </c>
      <c r="G284" s="241">
        <f>'POSEBNI DIO'!E204</f>
        <v>0</v>
      </c>
      <c r="H284" s="241">
        <f t="shared" si="92"/>
        <v>0</v>
      </c>
      <c r="I284" s="242" t="e">
        <f t="shared" si="93"/>
        <v>#DIV/0!</v>
      </c>
    </row>
    <row r="285" spans="1:9" s="247" customFormat="1" ht="12" x14ac:dyDescent="0.2">
      <c r="A285" s="243"/>
      <c r="B285" s="244"/>
      <c r="C285" s="208" t="s">
        <v>98</v>
      </c>
      <c r="D285" s="209" t="s">
        <v>99</v>
      </c>
      <c r="E285" s="245">
        <v>40194.29</v>
      </c>
      <c r="F285" s="245">
        <f>'POSEBNI DIO'!D256</f>
        <v>53000</v>
      </c>
      <c r="G285" s="245">
        <f>'POSEBNI DIO'!E256</f>
        <v>48137.99</v>
      </c>
      <c r="H285" s="245">
        <f t="shared" si="19"/>
        <v>119.76325492999129</v>
      </c>
      <c r="I285" s="246">
        <f t="shared" si="20"/>
        <v>90.826396226415099</v>
      </c>
    </row>
    <row r="286" spans="1:9" s="247" customFormat="1" ht="12.75" customHeight="1" x14ac:dyDescent="0.2">
      <c r="A286" s="243"/>
      <c r="B286" s="244"/>
      <c r="C286" s="208" t="s">
        <v>100</v>
      </c>
      <c r="D286" s="209" t="s">
        <v>101</v>
      </c>
      <c r="E286" s="245">
        <v>5932.24</v>
      </c>
      <c r="F286" s="245">
        <f>'POSEBNI DIO'!D294</f>
        <v>2600</v>
      </c>
      <c r="G286" s="245">
        <f>'POSEBNI DIO'!E294</f>
        <v>4231</v>
      </c>
      <c r="H286" s="245">
        <f t="shared" si="19"/>
        <v>71.32213126913274</v>
      </c>
      <c r="I286" s="246">
        <f t="shared" si="20"/>
        <v>162.73076923076923</v>
      </c>
    </row>
    <row r="287" spans="1:9" s="247" customFormat="1" ht="12" x14ac:dyDescent="0.2">
      <c r="A287" s="243"/>
      <c r="B287" s="244"/>
      <c r="C287" s="208" t="s">
        <v>108</v>
      </c>
      <c r="D287" s="209" t="s">
        <v>109</v>
      </c>
      <c r="E287" s="245">
        <f>'POSEBNI DIO'!C318</f>
        <v>0</v>
      </c>
      <c r="F287" s="245">
        <f>'POSEBNI DIO'!D318</f>
        <v>0</v>
      </c>
      <c r="G287" s="245">
        <f>'POSEBNI DIO'!E318</f>
        <v>0</v>
      </c>
      <c r="H287" s="245" t="e">
        <f t="shared" ref="H287" si="94">G287/E287*100</f>
        <v>#DIV/0!</v>
      </c>
      <c r="I287" s="246" t="e">
        <f t="shared" ref="I287" si="95">G287/F287*100</f>
        <v>#DIV/0!</v>
      </c>
    </row>
    <row r="288" spans="1:9" s="247" customFormat="1" ht="12" x14ac:dyDescent="0.2">
      <c r="A288" s="243"/>
      <c r="B288" s="244"/>
      <c r="C288" s="208" t="s">
        <v>110</v>
      </c>
      <c r="D288" s="209" t="s">
        <v>111</v>
      </c>
      <c r="E288" s="245">
        <f>'POSEBNI DIO'!C319</f>
        <v>0</v>
      </c>
      <c r="F288" s="245">
        <f>'POSEBNI DIO'!D319</f>
        <v>0</v>
      </c>
      <c r="G288" s="245">
        <v>0</v>
      </c>
      <c r="H288" s="245"/>
      <c r="I288" s="246"/>
    </row>
    <row r="289" spans="1:9" s="35" customFormat="1" x14ac:dyDescent="0.25">
      <c r="A289" s="28"/>
      <c r="B289" s="6">
        <v>426</v>
      </c>
      <c r="C289" s="6"/>
      <c r="D289" s="11" t="s">
        <v>180</v>
      </c>
      <c r="E289" s="80">
        <f t="shared" ref="E289:G289" si="96">E290</f>
        <v>0</v>
      </c>
      <c r="F289" s="80">
        <f t="shared" si="96"/>
        <v>8016.63</v>
      </c>
      <c r="G289" s="80">
        <f t="shared" si="96"/>
        <v>0</v>
      </c>
      <c r="H289" s="80" t="e">
        <f t="shared" si="19"/>
        <v>#DIV/0!</v>
      </c>
      <c r="I289" s="92">
        <f t="shared" si="20"/>
        <v>0</v>
      </c>
    </row>
    <row r="290" spans="1:9" s="205" customFormat="1" ht="12" x14ac:dyDescent="0.25">
      <c r="A290" s="200"/>
      <c r="B290" s="201">
        <v>4262</v>
      </c>
      <c r="C290" s="201"/>
      <c r="D290" s="221" t="s">
        <v>161</v>
      </c>
      <c r="E290" s="194">
        <f t="shared" ref="E290:G290" si="97">SUM(E291:E291)</f>
        <v>0</v>
      </c>
      <c r="F290" s="194">
        <f t="shared" si="97"/>
        <v>8016.63</v>
      </c>
      <c r="G290" s="194">
        <f t="shared" si="97"/>
        <v>0</v>
      </c>
      <c r="H290" s="194" t="e">
        <f t="shared" si="19"/>
        <v>#DIV/0!</v>
      </c>
      <c r="I290" s="204">
        <f t="shared" si="20"/>
        <v>0</v>
      </c>
    </row>
    <row r="291" spans="1:9" s="212" customFormat="1" ht="12" x14ac:dyDescent="0.25">
      <c r="A291" s="239"/>
      <c r="B291" s="240"/>
      <c r="C291" s="208" t="s">
        <v>113</v>
      </c>
      <c r="D291" s="209" t="s">
        <v>114</v>
      </c>
      <c r="E291" s="241">
        <f>'POSEBNI DIO'!C189</f>
        <v>0</v>
      </c>
      <c r="F291" s="241">
        <f>'POSEBNI DIO'!D388</f>
        <v>8016.63</v>
      </c>
      <c r="G291" s="241">
        <f>'POSEBNI DIO'!E388</f>
        <v>0</v>
      </c>
      <c r="H291" s="241" t="e">
        <f t="shared" si="19"/>
        <v>#DIV/0!</v>
      </c>
      <c r="I291" s="242">
        <f t="shared" si="20"/>
        <v>0</v>
      </c>
    </row>
    <row r="292" spans="1:9" s="35" customFormat="1" x14ac:dyDescent="0.25">
      <c r="A292" s="28"/>
      <c r="B292" s="6">
        <v>45</v>
      </c>
      <c r="C292" s="6"/>
      <c r="D292" s="182" t="s">
        <v>192</v>
      </c>
      <c r="E292" s="80">
        <f t="shared" ref="E292:G293" si="98">E293</f>
        <v>0</v>
      </c>
      <c r="F292" s="80">
        <f t="shared" si="98"/>
        <v>0</v>
      </c>
      <c r="G292" s="80">
        <f t="shared" si="98"/>
        <v>0</v>
      </c>
      <c r="H292" s="80" t="e">
        <f t="shared" si="19"/>
        <v>#DIV/0!</v>
      </c>
      <c r="I292" s="92" t="e">
        <f t="shared" si="20"/>
        <v>#DIV/0!</v>
      </c>
    </row>
    <row r="293" spans="1:9" s="35" customFormat="1" x14ac:dyDescent="0.25">
      <c r="A293" s="28"/>
      <c r="B293" s="6">
        <v>451</v>
      </c>
      <c r="C293" s="6"/>
      <c r="D293" s="11" t="s">
        <v>166</v>
      </c>
      <c r="E293" s="80">
        <f t="shared" si="98"/>
        <v>0</v>
      </c>
      <c r="F293" s="80">
        <f t="shared" si="98"/>
        <v>0</v>
      </c>
      <c r="G293" s="80">
        <f t="shared" si="98"/>
        <v>0</v>
      </c>
      <c r="H293" s="80" t="e">
        <f t="shared" si="19"/>
        <v>#DIV/0!</v>
      </c>
      <c r="I293" s="92" t="e">
        <f t="shared" si="20"/>
        <v>#DIV/0!</v>
      </c>
    </row>
    <row r="294" spans="1:9" s="205" customFormat="1" ht="12" x14ac:dyDescent="0.25">
      <c r="A294" s="200"/>
      <c r="B294" s="201">
        <v>4511</v>
      </c>
      <c r="C294" s="201"/>
      <c r="D294" s="221" t="s">
        <v>166</v>
      </c>
      <c r="E294" s="194">
        <f t="shared" ref="E294:G294" si="99">SUM(E295:E295)</f>
        <v>0</v>
      </c>
      <c r="F294" s="194">
        <f t="shared" si="99"/>
        <v>0</v>
      </c>
      <c r="G294" s="194">
        <f t="shared" si="99"/>
        <v>0</v>
      </c>
      <c r="H294" s="194" t="e">
        <f t="shared" si="19"/>
        <v>#DIV/0!</v>
      </c>
      <c r="I294" s="204" t="e">
        <f t="shared" si="20"/>
        <v>#DIV/0!</v>
      </c>
    </row>
    <row r="295" spans="1:9" s="212" customFormat="1" ht="12" x14ac:dyDescent="0.25">
      <c r="A295" s="239"/>
      <c r="B295" s="240"/>
      <c r="C295" s="238" t="s">
        <v>113</v>
      </c>
      <c r="D295" s="220" t="s">
        <v>114</v>
      </c>
      <c r="E295" s="241">
        <f>'POSEBNI DIO'!C391</f>
        <v>0</v>
      </c>
      <c r="F295" s="241">
        <f>'POSEBNI DIO'!D391</f>
        <v>0</v>
      </c>
      <c r="G295" s="241">
        <f>'POSEBNI DIO'!E391</f>
        <v>0</v>
      </c>
      <c r="H295" s="241" t="e">
        <f t="shared" si="19"/>
        <v>#DIV/0!</v>
      </c>
      <c r="I295" s="242" t="e">
        <f t="shared" si="20"/>
        <v>#DIV/0!</v>
      </c>
    </row>
    <row r="296" spans="1:9" s="35" customFormat="1" x14ac:dyDescent="0.25">
      <c r="A296" s="39">
        <v>9</v>
      </c>
      <c r="B296" s="7"/>
      <c r="C296" s="7"/>
      <c r="D296" s="11" t="s">
        <v>46</v>
      </c>
      <c r="E296" s="80">
        <f t="shared" ref="E296:G298" si="100">E297</f>
        <v>98063.93</v>
      </c>
      <c r="F296" s="80">
        <f t="shared" si="100"/>
        <v>98063.93</v>
      </c>
      <c r="G296" s="80">
        <f t="shared" si="100"/>
        <v>98063.93</v>
      </c>
      <c r="H296" s="80">
        <f t="shared" si="19"/>
        <v>100</v>
      </c>
      <c r="I296" s="92">
        <f t="shared" si="20"/>
        <v>100</v>
      </c>
    </row>
    <row r="297" spans="1:9" s="35" customFormat="1" x14ac:dyDescent="0.25">
      <c r="A297" s="28"/>
      <c r="B297" s="6">
        <v>92</v>
      </c>
      <c r="C297" s="6"/>
      <c r="D297" s="11" t="s">
        <v>47</v>
      </c>
      <c r="E297" s="80">
        <f t="shared" si="100"/>
        <v>98063.93</v>
      </c>
      <c r="F297" s="80">
        <f t="shared" si="100"/>
        <v>98063.93</v>
      </c>
      <c r="G297" s="80">
        <f t="shared" si="100"/>
        <v>98063.93</v>
      </c>
      <c r="H297" s="80">
        <f t="shared" si="19"/>
        <v>100</v>
      </c>
      <c r="I297" s="92">
        <f t="shared" si="20"/>
        <v>100</v>
      </c>
    </row>
    <row r="298" spans="1:9" s="35" customFormat="1" x14ac:dyDescent="0.25">
      <c r="A298" s="28"/>
      <c r="B298" s="6">
        <v>922</v>
      </c>
      <c r="C298" s="6"/>
      <c r="D298" s="11" t="s">
        <v>167</v>
      </c>
      <c r="E298" s="80">
        <f t="shared" si="100"/>
        <v>98063.93</v>
      </c>
      <c r="F298" s="80">
        <f t="shared" si="100"/>
        <v>98063.93</v>
      </c>
      <c r="G298" s="80">
        <f t="shared" si="100"/>
        <v>98063.93</v>
      </c>
      <c r="H298" s="80">
        <f t="shared" si="19"/>
        <v>100</v>
      </c>
      <c r="I298" s="92">
        <f t="shared" si="20"/>
        <v>100</v>
      </c>
    </row>
    <row r="299" spans="1:9" s="205" customFormat="1" ht="12" x14ac:dyDescent="0.25">
      <c r="A299" s="200"/>
      <c r="B299" s="201">
        <v>9221</v>
      </c>
      <c r="C299" s="201"/>
      <c r="D299" s="221" t="s">
        <v>135</v>
      </c>
      <c r="E299" s="194">
        <f>SUM(E300:E305)</f>
        <v>98063.93</v>
      </c>
      <c r="F299" s="194">
        <f>SUM(F300:F305)</f>
        <v>98063.93</v>
      </c>
      <c r="G299" s="194">
        <f>SUM(G300:G305)</f>
        <v>98063.93</v>
      </c>
      <c r="H299" s="194">
        <f t="shared" si="19"/>
        <v>100</v>
      </c>
      <c r="I299" s="204">
        <f t="shared" si="20"/>
        <v>100</v>
      </c>
    </row>
    <row r="300" spans="1:9" s="212" customFormat="1" ht="12" x14ac:dyDescent="0.25">
      <c r="A300" s="222"/>
      <c r="B300" s="223"/>
      <c r="C300" s="208" t="s">
        <v>98</v>
      </c>
      <c r="D300" s="209" t="s">
        <v>99</v>
      </c>
      <c r="E300" s="195">
        <v>0</v>
      </c>
      <c r="F300" s="195">
        <v>0</v>
      </c>
      <c r="G300" s="195">
        <v>0</v>
      </c>
      <c r="H300" s="195" t="e">
        <f t="shared" si="19"/>
        <v>#DIV/0!</v>
      </c>
      <c r="I300" s="211" t="e">
        <f t="shared" si="20"/>
        <v>#DIV/0!</v>
      </c>
    </row>
    <row r="301" spans="1:9" s="212" customFormat="1" ht="12" x14ac:dyDescent="0.25">
      <c r="A301" s="225"/>
      <c r="B301" s="226"/>
      <c r="C301" s="557" t="s">
        <v>343</v>
      </c>
      <c r="D301" s="235" t="s">
        <v>104</v>
      </c>
      <c r="E301" s="555">
        <v>9000</v>
      </c>
      <c r="F301" s="555">
        <v>9000</v>
      </c>
      <c r="G301" s="555">
        <v>9000</v>
      </c>
      <c r="H301" s="555"/>
      <c r="I301" s="556"/>
    </row>
    <row r="302" spans="1:9" s="212" customFormat="1" ht="12" x14ac:dyDescent="0.25">
      <c r="A302" s="225"/>
      <c r="B302" s="226"/>
      <c r="C302" s="557" t="s">
        <v>97</v>
      </c>
      <c r="D302" s="209" t="s">
        <v>106</v>
      </c>
      <c r="E302" s="555">
        <v>20000</v>
      </c>
      <c r="F302" s="555">
        <v>20000</v>
      </c>
      <c r="G302" s="555">
        <v>20000</v>
      </c>
      <c r="H302" s="555"/>
      <c r="I302" s="556"/>
    </row>
    <row r="303" spans="1:9" s="212" customFormat="1" ht="12" x14ac:dyDescent="0.25">
      <c r="A303" s="225"/>
      <c r="B303" s="226"/>
      <c r="C303" s="557" t="s">
        <v>341</v>
      </c>
      <c r="D303" s="578" t="s">
        <v>99</v>
      </c>
      <c r="E303" s="555">
        <v>42000</v>
      </c>
      <c r="F303" s="555">
        <v>42000</v>
      </c>
      <c r="G303" s="555">
        <v>42000</v>
      </c>
      <c r="H303" s="555"/>
      <c r="I303" s="556"/>
    </row>
    <row r="304" spans="1:9" s="212" customFormat="1" ht="12" x14ac:dyDescent="0.25">
      <c r="A304" s="580"/>
      <c r="B304" s="581"/>
      <c r="C304" s="557" t="s">
        <v>354</v>
      </c>
      <c r="D304" s="209" t="s">
        <v>101</v>
      </c>
      <c r="E304" s="555">
        <v>25000</v>
      </c>
      <c r="F304" s="555">
        <v>25000</v>
      </c>
      <c r="G304" s="555">
        <v>25000</v>
      </c>
      <c r="H304" s="555"/>
      <c r="I304" s="556"/>
    </row>
    <row r="305" spans="1:9" s="212" customFormat="1" ht="12.75" thickBot="1" x14ac:dyDescent="0.3">
      <c r="A305" s="229"/>
      <c r="B305" s="230"/>
      <c r="C305" s="579" t="s">
        <v>353</v>
      </c>
      <c r="D305" s="232" t="s">
        <v>109</v>
      </c>
      <c r="E305" s="193">
        <v>2063.9299999999998</v>
      </c>
      <c r="F305" s="193">
        <v>2063.9299999999998</v>
      </c>
      <c r="G305" s="193">
        <v>2063.9299999999998</v>
      </c>
      <c r="H305" s="193"/>
      <c r="I305" s="250"/>
    </row>
  </sheetData>
  <mergeCells count="5">
    <mergeCell ref="A20:I20"/>
    <mergeCell ref="A84:I84"/>
    <mergeCell ref="A16:I16"/>
    <mergeCell ref="A18:I18"/>
    <mergeCell ref="A14:I1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2" manualBreakCount="2">
    <brk id="82" max="8" man="1"/>
    <brk id="1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6"/>
  <sheetViews>
    <sheetView zoomScale="98" zoomScaleNormal="98" workbookViewId="0">
      <selection activeCell="B12" sqref="B12"/>
    </sheetView>
  </sheetViews>
  <sheetFormatPr defaultRowHeight="15" x14ac:dyDescent="0.25"/>
  <cols>
    <col min="1" max="1" width="6.85546875" customWidth="1"/>
    <col min="2" max="2" width="10.28515625" customWidth="1"/>
    <col min="3" max="3" width="6" customWidth="1"/>
    <col min="4" max="4" width="66.7109375" customWidth="1"/>
    <col min="5" max="7" width="14.42578125" style="23" customWidth="1"/>
    <col min="8" max="9" width="11.42578125" style="23" customWidth="1"/>
    <col min="11" max="11" width="12" bestFit="1" customWidth="1"/>
    <col min="14" max="14" width="9.140625" customWidth="1"/>
    <col min="15" max="15" width="12" bestFit="1" customWidth="1"/>
  </cols>
  <sheetData>
    <row r="1" spans="1:20" s="53" customFormat="1" ht="12.75" x14ac:dyDescent="0.2">
      <c r="E1" s="58"/>
      <c r="F1" s="58"/>
      <c r="G1" s="58"/>
      <c r="H1" s="58"/>
      <c r="I1" s="58"/>
    </row>
    <row r="2" spans="1:20" s="53" customFormat="1" ht="12.75" x14ac:dyDescent="0.2">
      <c r="E2" s="58"/>
      <c r="F2" s="58"/>
      <c r="G2" s="58"/>
      <c r="H2" s="58"/>
      <c r="I2" s="58"/>
    </row>
    <row r="3" spans="1:20" s="53" customFormat="1" ht="12.75" x14ac:dyDescent="0.2">
      <c r="E3" s="58"/>
      <c r="F3" s="58"/>
      <c r="G3" s="58"/>
      <c r="H3" s="58"/>
      <c r="I3" s="58"/>
      <c r="R3" s="54"/>
      <c r="S3" s="54"/>
      <c r="T3" s="54"/>
    </row>
    <row r="4" spans="1:20" s="53" customFormat="1" ht="12.75" x14ac:dyDescent="0.2">
      <c r="E4" s="58"/>
      <c r="F4" s="58"/>
      <c r="G4" s="58"/>
      <c r="H4" s="58"/>
      <c r="I4" s="58"/>
    </row>
    <row r="5" spans="1:20" s="53" customFormat="1" ht="12.75" x14ac:dyDescent="0.2">
      <c r="E5" s="58"/>
      <c r="F5" s="58"/>
      <c r="G5" s="58"/>
      <c r="H5" s="58"/>
      <c r="I5" s="58"/>
    </row>
    <row r="6" spans="1:20" s="53" customFormat="1" ht="12.75" x14ac:dyDescent="0.2">
      <c r="E6" s="58"/>
      <c r="F6" s="58"/>
      <c r="G6" s="58"/>
      <c r="H6" s="58"/>
      <c r="I6" s="58"/>
    </row>
    <row r="7" spans="1:20" s="53" customFormat="1" ht="15.75" x14ac:dyDescent="0.25">
      <c r="A7" s="55" t="s">
        <v>127</v>
      </c>
      <c r="B7" s="55"/>
      <c r="C7" s="55"/>
      <c r="D7" s="55"/>
      <c r="E7" s="59"/>
      <c r="F7" s="59"/>
      <c r="G7" s="59"/>
      <c r="H7" s="59"/>
      <c r="I7" s="59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0" s="53" customFormat="1" ht="15.75" x14ac:dyDescent="0.25">
      <c r="A8" s="55" t="s">
        <v>128</v>
      </c>
      <c r="B8" s="55"/>
      <c r="C8" s="55"/>
      <c r="D8" s="55"/>
      <c r="E8" s="59"/>
      <c r="F8" s="59"/>
      <c r="G8" s="59"/>
      <c r="H8" s="59"/>
      <c r="I8" s="59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pans="1:20" s="53" customFormat="1" ht="15.75" x14ac:dyDescent="0.25">
      <c r="A9" s="55" t="s">
        <v>326</v>
      </c>
      <c r="B9" s="55"/>
      <c r="C9" s="55"/>
      <c r="D9" s="55"/>
      <c r="E9" s="59"/>
      <c r="F9" s="59"/>
      <c r="G9" s="59"/>
      <c r="H9" s="59"/>
      <c r="I9" s="59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spans="1:20" s="53" customFormat="1" ht="15.75" x14ac:dyDescent="0.25">
      <c r="A10" s="55" t="s">
        <v>327</v>
      </c>
      <c r="B10" s="55"/>
      <c r="C10" s="55"/>
      <c r="D10" s="55"/>
      <c r="E10" s="59"/>
      <c r="F10" s="59"/>
      <c r="G10" s="59"/>
      <c r="H10" s="59"/>
      <c r="I10" s="59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spans="1:20" s="53" customFormat="1" ht="15.75" x14ac:dyDescent="0.25">
      <c r="A11" s="57" t="s">
        <v>366</v>
      </c>
      <c r="B11" s="55"/>
      <c r="C11" s="55"/>
      <c r="D11" s="55"/>
      <c r="E11" s="59"/>
      <c r="F11" s="59"/>
      <c r="G11" s="59"/>
      <c r="H11" s="59"/>
      <c r="I11" s="59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spans="1:20" s="53" customFormat="1" ht="15.75" x14ac:dyDescent="0.25">
      <c r="A12" s="57" t="s">
        <v>372</v>
      </c>
      <c r="B12" s="55"/>
      <c r="C12" s="55"/>
      <c r="D12" s="55"/>
      <c r="E12" s="59"/>
      <c r="F12" s="59"/>
      <c r="G12" s="59"/>
      <c r="H12" s="59"/>
      <c r="I12" s="59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spans="1:20" s="53" customFormat="1" ht="15.75" x14ac:dyDescent="0.25">
      <c r="A13" s="55" t="s">
        <v>358</v>
      </c>
      <c r="B13" s="55"/>
      <c r="C13" s="55"/>
      <c r="D13" s="55"/>
      <c r="E13" s="59"/>
      <c r="F13" s="59"/>
      <c r="G13" s="59"/>
      <c r="H13" s="59"/>
      <c r="I13" s="59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</row>
    <row r="14" spans="1:20" s="53" customFormat="1" ht="15.75" x14ac:dyDescent="0.25">
      <c r="A14" s="55"/>
      <c r="B14" s="55"/>
      <c r="C14" s="55"/>
      <c r="D14" s="55"/>
      <c r="E14" s="59"/>
      <c r="F14" s="59"/>
      <c r="G14" s="59"/>
      <c r="H14" s="59"/>
      <c r="I14" s="59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</row>
    <row r="15" spans="1:20" ht="15.75" x14ac:dyDescent="0.25">
      <c r="A15" s="612" t="s">
        <v>357</v>
      </c>
      <c r="B15" s="613"/>
      <c r="C15" s="613"/>
      <c r="D15" s="613"/>
      <c r="E15" s="613"/>
      <c r="F15" s="613"/>
      <c r="G15" s="613"/>
      <c r="H15" s="613"/>
      <c r="I15" s="613"/>
      <c r="J15" s="476"/>
    </row>
    <row r="16" spans="1:20" ht="18" customHeight="1" x14ac:dyDescent="0.25">
      <c r="A16" s="3"/>
      <c r="B16" s="3"/>
      <c r="C16" s="3"/>
      <c r="D16" s="3"/>
      <c r="E16" s="22"/>
      <c r="F16" s="22"/>
      <c r="G16" s="22"/>
      <c r="H16" s="22"/>
      <c r="I16" s="22"/>
    </row>
    <row r="17" spans="1:9" ht="15.75" x14ac:dyDescent="0.25">
      <c r="A17" s="612" t="s">
        <v>31</v>
      </c>
      <c r="B17" s="612"/>
      <c r="C17" s="612"/>
      <c r="D17" s="612"/>
      <c r="E17" s="612"/>
      <c r="F17" s="612"/>
      <c r="G17" s="612"/>
      <c r="H17" s="627"/>
      <c r="I17" s="627"/>
    </row>
    <row r="18" spans="1:9" ht="18" x14ac:dyDescent="0.25">
      <c r="A18" s="3"/>
      <c r="B18" s="3"/>
      <c r="C18" s="3"/>
      <c r="D18" s="3"/>
      <c r="E18" s="22"/>
      <c r="F18" s="22"/>
      <c r="G18" s="22"/>
      <c r="H18" s="34"/>
      <c r="I18" s="34"/>
    </row>
    <row r="19" spans="1:9" ht="18" customHeight="1" x14ac:dyDescent="0.25">
      <c r="A19" s="612" t="s">
        <v>13</v>
      </c>
      <c r="B19" s="628"/>
      <c r="C19" s="628"/>
      <c r="D19" s="628"/>
      <c r="E19" s="628"/>
      <c r="F19" s="628"/>
      <c r="G19" s="628"/>
      <c r="H19" s="628"/>
      <c r="I19" s="628"/>
    </row>
    <row r="20" spans="1:9" ht="18" x14ac:dyDescent="0.25">
      <c r="A20" s="3"/>
      <c r="B20" s="3"/>
      <c r="C20" s="3"/>
      <c r="D20" s="3"/>
      <c r="E20" s="22"/>
      <c r="F20" s="22"/>
      <c r="G20" s="22"/>
      <c r="H20" s="34"/>
      <c r="I20" s="34"/>
    </row>
    <row r="21" spans="1:9" ht="15.75" x14ac:dyDescent="0.25">
      <c r="A21" s="612" t="s">
        <v>1</v>
      </c>
      <c r="B21" s="626"/>
      <c r="C21" s="626"/>
      <c r="D21" s="626"/>
      <c r="E21" s="626"/>
      <c r="F21" s="626"/>
      <c r="G21" s="626"/>
      <c r="H21" s="626"/>
      <c r="I21" s="626"/>
    </row>
    <row r="22" spans="1:9" ht="18.75" thickBot="1" x14ac:dyDescent="0.3">
      <c r="A22" s="3"/>
      <c r="B22" s="3"/>
      <c r="C22" s="3"/>
      <c r="D22" s="3"/>
      <c r="E22" s="22"/>
      <c r="F22" s="22"/>
      <c r="G22" s="22"/>
      <c r="H22" s="34"/>
      <c r="I22" s="34"/>
    </row>
    <row r="23" spans="1:9" ht="39" thickBot="1" x14ac:dyDescent="0.3">
      <c r="A23" s="477" t="s">
        <v>14</v>
      </c>
      <c r="B23" s="478" t="s">
        <v>317</v>
      </c>
      <c r="C23" s="41" t="s">
        <v>16</v>
      </c>
      <c r="D23" s="41" t="s">
        <v>12</v>
      </c>
      <c r="E23" s="42" t="s">
        <v>129</v>
      </c>
      <c r="F23" s="43" t="s">
        <v>130</v>
      </c>
      <c r="G23" s="43" t="s">
        <v>131</v>
      </c>
      <c r="H23" s="44" t="s">
        <v>132</v>
      </c>
      <c r="I23" s="44" t="s">
        <v>132</v>
      </c>
    </row>
    <row r="24" spans="1:9" s="131" customFormat="1" ht="15.75" thickBot="1" x14ac:dyDescent="0.3">
      <c r="A24" s="152"/>
      <c r="B24" s="153"/>
      <c r="C24" s="153"/>
      <c r="D24" s="153">
        <v>1</v>
      </c>
      <c r="E24" s="154">
        <v>2</v>
      </c>
      <c r="F24" s="155">
        <v>3</v>
      </c>
      <c r="G24" s="155">
        <v>4</v>
      </c>
      <c r="H24" s="156" t="s">
        <v>196</v>
      </c>
      <c r="I24" s="157" t="s">
        <v>197</v>
      </c>
    </row>
    <row r="25" spans="1:9" s="35" customFormat="1" x14ac:dyDescent="0.25">
      <c r="A25" s="48">
        <v>6</v>
      </c>
      <c r="B25" s="49"/>
      <c r="C25" s="49"/>
      <c r="D25" s="49" t="s">
        <v>1</v>
      </c>
      <c r="E25" s="479">
        <f>E26+E34+E45+E49+E54</f>
        <v>3448639.4000000004</v>
      </c>
      <c r="F25" s="479">
        <f>F26+F34+F45+F49+F54</f>
        <v>4055560.33</v>
      </c>
      <c r="G25" s="479">
        <f>G26+G34+G45+G49+G54</f>
        <v>3631217.63</v>
      </c>
      <c r="H25" s="479">
        <f>G25/E25*100</f>
        <v>105.29421052256143</v>
      </c>
      <c r="I25" s="480">
        <f>G25/F25*100</f>
        <v>89.536767660413517</v>
      </c>
    </row>
    <row r="26" spans="1:9" s="485" customFormat="1" x14ac:dyDescent="0.25">
      <c r="A26" s="481"/>
      <c r="B26" s="482"/>
      <c r="C26" s="482">
        <v>5</v>
      </c>
      <c r="D26" s="482" t="s">
        <v>318</v>
      </c>
      <c r="E26" s="483">
        <f>E27+E31</f>
        <v>3186964.89</v>
      </c>
      <c r="F26" s="483">
        <f>F27+F31</f>
        <v>3632512.52</v>
      </c>
      <c r="G26" s="483">
        <f>G27+G31</f>
        <v>3343743.69</v>
      </c>
      <c r="H26" s="483">
        <f t="shared" ref="H26:H78" si="0">G26/E26*100</f>
        <v>104.9193764415773</v>
      </c>
      <c r="I26" s="484">
        <f t="shared" ref="I26:I78" si="1">G26/F26*100</f>
        <v>92.050438135860844</v>
      </c>
    </row>
    <row r="27" spans="1:9" s="486" customFormat="1" ht="12.75" x14ac:dyDescent="0.25">
      <c r="A27" s="28"/>
      <c r="B27" s="6">
        <v>63</v>
      </c>
      <c r="C27" s="6"/>
      <c r="D27" s="6" t="s">
        <v>39</v>
      </c>
      <c r="E27" s="81">
        <f>E28</f>
        <v>3119503.0100000002</v>
      </c>
      <c r="F27" s="81">
        <f t="shared" ref="F27:G27" si="2">F28</f>
        <v>3522705.52</v>
      </c>
      <c r="G27" s="81">
        <f t="shared" si="2"/>
        <v>3242784.57</v>
      </c>
      <c r="H27" s="79">
        <f t="shared" si="0"/>
        <v>103.95196156582647</v>
      </c>
      <c r="I27" s="92">
        <f t="shared" si="1"/>
        <v>92.053807835745516</v>
      </c>
    </row>
    <row r="28" spans="1:9" s="205" customFormat="1" ht="12" x14ac:dyDescent="0.25">
      <c r="A28" s="200"/>
      <c r="B28" s="201">
        <v>636</v>
      </c>
      <c r="C28" s="201"/>
      <c r="D28" s="201" t="s">
        <v>198</v>
      </c>
      <c r="E28" s="202">
        <f>E29+E30</f>
        <v>3119503.0100000002</v>
      </c>
      <c r="F28" s="202">
        <f t="shared" ref="F28:G28" si="3">F29+F30</f>
        <v>3522705.52</v>
      </c>
      <c r="G28" s="202">
        <f t="shared" si="3"/>
        <v>3242784.57</v>
      </c>
      <c r="H28" s="203">
        <f t="shared" si="0"/>
        <v>103.95196156582647</v>
      </c>
      <c r="I28" s="204">
        <f t="shared" si="1"/>
        <v>92.053807835745516</v>
      </c>
    </row>
    <row r="29" spans="1:9" s="212" customFormat="1" ht="12" x14ac:dyDescent="0.25">
      <c r="A29" s="222"/>
      <c r="B29" s="223">
        <v>6361</v>
      </c>
      <c r="C29" s="223"/>
      <c r="D29" s="223" t="s">
        <v>199</v>
      </c>
      <c r="E29" s="210">
        <v>3065631.06</v>
      </c>
      <c r="F29" s="210">
        <v>3406005.52</v>
      </c>
      <c r="G29" s="210">
        <v>3185271.26</v>
      </c>
      <c r="H29" s="487">
        <f t="shared" si="0"/>
        <v>103.90262877881983</v>
      </c>
      <c r="I29" s="211">
        <f t="shared" si="1"/>
        <v>93.519262998728195</v>
      </c>
    </row>
    <row r="30" spans="1:9" s="212" customFormat="1" ht="12" x14ac:dyDescent="0.25">
      <c r="A30" s="222"/>
      <c r="B30" s="223">
        <v>6362</v>
      </c>
      <c r="C30" s="223"/>
      <c r="D30" s="223" t="s">
        <v>199</v>
      </c>
      <c r="E30" s="210">
        <v>53871.95</v>
      </c>
      <c r="F30" s="210">
        <v>116700</v>
      </c>
      <c r="G30" s="210">
        <v>57513.31</v>
      </c>
      <c r="H30" s="487">
        <f t="shared" si="0"/>
        <v>106.75928753275127</v>
      </c>
      <c r="I30" s="211">
        <f t="shared" si="1"/>
        <v>49.283041988003426</v>
      </c>
    </row>
    <row r="31" spans="1:9" s="486" customFormat="1" ht="25.5" x14ac:dyDescent="0.25">
      <c r="A31" s="45"/>
      <c r="B31" s="12">
        <v>67</v>
      </c>
      <c r="C31" s="38"/>
      <c r="D31" s="6" t="s">
        <v>40</v>
      </c>
      <c r="E31" s="81">
        <f>E32</f>
        <v>67461.88</v>
      </c>
      <c r="F31" s="81">
        <f t="shared" ref="F31:G32" si="4">F32</f>
        <v>109807</v>
      </c>
      <c r="G31" s="81">
        <f t="shared" si="4"/>
        <v>100959.12</v>
      </c>
      <c r="H31" s="79">
        <f t="shared" si="0"/>
        <v>149.65358214149975</v>
      </c>
      <c r="I31" s="93">
        <f t="shared" si="1"/>
        <v>91.94233518810276</v>
      </c>
    </row>
    <row r="32" spans="1:9" s="205" customFormat="1" ht="24" x14ac:dyDescent="0.25">
      <c r="A32" s="216"/>
      <c r="B32" s="217">
        <v>671</v>
      </c>
      <c r="C32" s="219"/>
      <c r="D32" s="201" t="s">
        <v>206</v>
      </c>
      <c r="E32" s="202">
        <f>E33</f>
        <v>67461.88</v>
      </c>
      <c r="F32" s="202">
        <f t="shared" si="4"/>
        <v>109807</v>
      </c>
      <c r="G32" s="202">
        <f>SUM(G33:G33)</f>
        <v>100959.12</v>
      </c>
      <c r="H32" s="203">
        <f t="shared" si="0"/>
        <v>149.65358214149975</v>
      </c>
      <c r="I32" s="214">
        <f t="shared" si="1"/>
        <v>91.94233518810276</v>
      </c>
    </row>
    <row r="33" spans="1:9" s="212" customFormat="1" ht="12" x14ac:dyDescent="0.25">
      <c r="A33" s="206"/>
      <c r="B33" s="207">
        <v>6711</v>
      </c>
      <c r="C33" s="208"/>
      <c r="D33" s="488" t="s">
        <v>207</v>
      </c>
      <c r="E33" s="210">
        <v>67461.88</v>
      </c>
      <c r="F33" s="210">
        <v>109807</v>
      </c>
      <c r="G33" s="210">
        <v>100959.12</v>
      </c>
      <c r="H33" s="487">
        <f t="shared" si="0"/>
        <v>149.65358214149975</v>
      </c>
      <c r="I33" s="213">
        <f t="shared" si="1"/>
        <v>91.94233518810276</v>
      </c>
    </row>
    <row r="34" spans="1:9" s="493" customFormat="1" ht="12.75" x14ac:dyDescent="0.25">
      <c r="A34" s="489"/>
      <c r="B34" s="38"/>
      <c r="C34" s="38" t="s">
        <v>302</v>
      </c>
      <c r="D34" s="490" t="s">
        <v>319</v>
      </c>
      <c r="E34" s="491">
        <f>E35+E38+E42</f>
        <v>2004.31</v>
      </c>
      <c r="F34" s="491">
        <f t="shared" ref="F34:G34" si="5">F35+F38+F42</f>
        <v>2050</v>
      </c>
      <c r="G34" s="491">
        <f t="shared" si="5"/>
        <v>1959.1599999999999</v>
      </c>
      <c r="H34" s="483">
        <f t="shared" si="0"/>
        <v>97.747354451157747</v>
      </c>
      <c r="I34" s="492">
        <f t="shared" si="1"/>
        <v>95.568780487804872</v>
      </c>
    </row>
    <row r="35" spans="1:9" s="486" customFormat="1" ht="12.75" x14ac:dyDescent="0.25">
      <c r="A35" s="28"/>
      <c r="B35" s="6">
        <v>64</v>
      </c>
      <c r="C35" s="6"/>
      <c r="D35" s="6" t="s">
        <v>102</v>
      </c>
      <c r="E35" s="81">
        <f>E36</f>
        <v>93.19</v>
      </c>
      <c r="F35" s="81">
        <f t="shared" ref="F35:G36" si="6">F36</f>
        <v>50</v>
      </c>
      <c r="G35" s="81">
        <f t="shared" si="6"/>
        <v>48.04</v>
      </c>
      <c r="H35" s="79">
        <f t="shared" si="0"/>
        <v>51.550595557463254</v>
      </c>
      <c r="I35" s="93">
        <f t="shared" si="1"/>
        <v>96.08</v>
      </c>
    </row>
    <row r="36" spans="1:9" s="205" customFormat="1" ht="12" x14ac:dyDescent="0.25">
      <c r="A36" s="200"/>
      <c r="B36" s="201">
        <v>641</v>
      </c>
      <c r="C36" s="201"/>
      <c r="D36" s="201" t="s">
        <v>200</v>
      </c>
      <c r="E36" s="202">
        <f>E37</f>
        <v>93.19</v>
      </c>
      <c r="F36" s="202">
        <f t="shared" si="6"/>
        <v>50</v>
      </c>
      <c r="G36" s="202">
        <f t="shared" si="6"/>
        <v>48.04</v>
      </c>
      <c r="H36" s="203">
        <f t="shared" si="0"/>
        <v>51.550595557463254</v>
      </c>
      <c r="I36" s="214">
        <f t="shared" si="1"/>
        <v>96.08</v>
      </c>
    </row>
    <row r="37" spans="1:9" s="212" customFormat="1" ht="12" x14ac:dyDescent="0.25">
      <c r="A37" s="222"/>
      <c r="B37" s="223">
        <v>6413</v>
      </c>
      <c r="C37" s="223"/>
      <c r="D37" s="223" t="s">
        <v>133</v>
      </c>
      <c r="E37" s="210">
        <v>93.19</v>
      </c>
      <c r="F37" s="210">
        <v>50</v>
      </c>
      <c r="G37" s="210">
        <v>48.04</v>
      </c>
      <c r="H37" s="487">
        <f t="shared" si="0"/>
        <v>51.550595557463254</v>
      </c>
      <c r="I37" s="213">
        <f t="shared" si="1"/>
        <v>96.08</v>
      </c>
    </row>
    <row r="38" spans="1:9" s="35" customFormat="1" ht="23.25" customHeight="1" x14ac:dyDescent="0.25">
      <c r="A38" s="45"/>
      <c r="B38" s="12">
        <v>66</v>
      </c>
      <c r="C38" s="12"/>
      <c r="D38" s="215" t="s">
        <v>107</v>
      </c>
      <c r="E38" s="81">
        <f>E39</f>
        <v>1911.12</v>
      </c>
      <c r="F38" s="81">
        <f t="shared" ref="F38:G38" si="7">F39</f>
        <v>2000</v>
      </c>
      <c r="G38" s="81">
        <f t="shared" si="7"/>
        <v>1911.12</v>
      </c>
      <c r="H38" s="79">
        <f t="shared" si="0"/>
        <v>100</v>
      </c>
      <c r="I38" s="93">
        <f t="shared" si="1"/>
        <v>95.555999999999997</v>
      </c>
    </row>
    <row r="39" spans="1:9" s="205" customFormat="1" ht="12" x14ac:dyDescent="0.25">
      <c r="A39" s="216"/>
      <c r="B39" s="217">
        <v>661</v>
      </c>
      <c r="C39" s="217"/>
      <c r="D39" s="218" t="s">
        <v>203</v>
      </c>
      <c r="E39" s="202">
        <f>E40+E41</f>
        <v>1911.12</v>
      </c>
      <c r="F39" s="202">
        <f t="shared" ref="F39:G39" si="8">F40+F41</f>
        <v>2000</v>
      </c>
      <c r="G39" s="202">
        <f t="shared" si="8"/>
        <v>1911.12</v>
      </c>
      <c r="H39" s="203">
        <f t="shared" si="0"/>
        <v>100</v>
      </c>
      <c r="I39" s="214">
        <f t="shared" si="1"/>
        <v>95.555999999999997</v>
      </c>
    </row>
    <row r="40" spans="1:9" s="212" customFormat="1" ht="12" x14ac:dyDescent="0.25">
      <c r="A40" s="206"/>
      <c r="B40" s="207">
        <v>6614</v>
      </c>
      <c r="C40" s="207"/>
      <c r="D40" s="494" t="s">
        <v>204</v>
      </c>
      <c r="E40" s="210">
        <v>0</v>
      </c>
      <c r="F40" s="210">
        <f>' Račun prihoda i rashoda'!F44</f>
        <v>0</v>
      </c>
      <c r="G40" s="210">
        <v>0</v>
      </c>
      <c r="H40" s="487" t="e">
        <f t="shared" si="0"/>
        <v>#DIV/0!</v>
      </c>
      <c r="I40" s="213" t="e">
        <f t="shared" si="1"/>
        <v>#DIV/0!</v>
      </c>
    </row>
    <row r="41" spans="1:9" s="212" customFormat="1" ht="12" x14ac:dyDescent="0.25">
      <c r="A41" s="206"/>
      <c r="B41" s="207">
        <v>6615</v>
      </c>
      <c r="C41" s="207"/>
      <c r="D41" s="494" t="s">
        <v>205</v>
      </c>
      <c r="E41" s="210">
        <v>1911.12</v>
      </c>
      <c r="F41" s="210">
        <v>2000</v>
      </c>
      <c r="G41" s="210">
        <v>1911.12</v>
      </c>
      <c r="H41" s="487">
        <f t="shared" si="0"/>
        <v>100</v>
      </c>
      <c r="I41" s="213">
        <f t="shared" si="1"/>
        <v>95.555999999999997</v>
      </c>
    </row>
    <row r="42" spans="1:9" s="35" customFormat="1" x14ac:dyDescent="0.25">
      <c r="A42" s="28"/>
      <c r="B42" s="6">
        <v>68</v>
      </c>
      <c r="C42" s="6"/>
      <c r="D42" s="6" t="s">
        <v>122</v>
      </c>
      <c r="E42" s="81">
        <f>E43</f>
        <v>0</v>
      </c>
      <c r="F42" s="81">
        <f t="shared" ref="F42:G43" si="9">F43</f>
        <v>0</v>
      </c>
      <c r="G42" s="81">
        <f t="shared" si="9"/>
        <v>0</v>
      </c>
      <c r="H42" s="79" t="e">
        <f t="shared" si="0"/>
        <v>#DIV/0!</v>
      </c>
      <c r="I42" s="93" t="e">
        <f t="shared" si="1"/>
        <v>#DIV/0!</v>
      </c>
    </row>
    <row r="43" spans="1:9" s="205" customFormat="1" ht="12" x14ac:dyDescent="0.25">
      <c r="A43" s="200"/>
      <c r="B43" s="201">
        <v>683</v>
      </c>
      <c r="C43" s="201"/>
      <c r="D43" s="201" t="s">
        <v>134</v>
      </c>
      <c r="E43" s="202">
        <f>E44</f>
        <v>0</v>
      </c>
      <c r="F43" s="202">
        <f t="shared" si="9"/>
        <v>0</v>
      </c>
      <c r="G43" s="202">
        <f t="shared" si="9"/>
        <v>0</v>
      </c>
      <c r="H43" s="203" t="e">
        <f t="shared" si="0"/>
        <v>#DIV/0!</v>
      </c>
      <c r="I43" s="214" t="e">
        <f t="shared" si="1"/>
        <v>#DIV/0!</v>
      </c>
    </row>
    <row r="44" spans="1:9" s="212" customFormat="1" ht="12" x14ac:dyDescent="0.25">
      <c r="A44" s="222"/>
      <c r="B44" s="223">
        <v>6831</v>
      </c>
      <c r="C44" s="223"/>
      <c r="D44" s="223" t="s">
        <v>134</v>
      </c>
      <c r="E44" s="210">
        <f>' Račun prihoda i rashoda'!E66</f>
        <v>0</v>
      </c>
      <c r="F44" s="210">
        <f>' Račun prihoda i rashoda'!F66</f>
        <v>0</v>
      </c>
      <c r="G44" s="210">
        <f>' Račun prihoda i rashoda'!G66</f>
        <v>0</v>
      </c>
      <c r="H44" s="487" t="e">
        <f t="shared" si="0"/>
        <v>#DIV/0!</v>
      </c>
      <c r="I44" s="213" t="e">
        <f t="shared" si="1"/>
        <v>#DIV/0!</v>
      </c>
    </row>
    <row r="45" spans="1:9" s="493" customFormat="1" ht="12.75" x14ac:dyDescent="0.25">
      <c r="A45" s="489"/>
      <c r="B45" s="38"/>
      <c r="C45" s="38" t="s">
        <v>320</v>
      </c>
      <c r="D45" s="490" t="s">
        <v>321</v>
      </c>
      <c r="E45" s="491">
        <f>E46</f>
        <v>230.87</v>
      </c>
      <c r="F45" s="491">
        <f t="shared" ref="F45:G47" si="10">F46</f>
        <v>1350</v>
      </c>
      <c r="G45" s="491">
        <f t="shared" si="10"/>
        <v>278.85000000000002</v>
      </c>
      <c r="H45" s="483">
        <f t="shared" si="0"/>
        <v>120.78225841382597</v>
      </c>
      <c r="I45" s="492">
        <f t="shared" si="1"/>
        <v>20.655555555555559</v>
      </c>
    </row>
    <row r="46" spans="1:9" s="35" customFormat="1" ht="25.5" x14ac:dyDescent="0.25">
      <c r="A46" s="45"/>
      <c r="B46" s="12">
        <v>65</v>
      </c>
      <c r="C46" s="12"/>
      <c r="D46" s="215" t="s">
        <v>105</v>
      </c>
      <c r="E46" s="81">
        <f>E47</f>
        <v>230.87</v>
      </c>
      <c r="F46" s="81">
        <f t="shared" si="10"/>
        <v>1350</v>
      </c>
      <c r="G46" s="81">
        <f t="shared" si="10"/>
        <v>278.85000000000002</v>
      </c>
      <c r="H46" s="79">
        <f t="shared" si="0"/>
        <v>120.78225841382597</v>
      </c>
      <c r="I46" s="93">
        <f t="shared" si="1"/>
        <v>20.655555555555559</v>
      </c>
    </row>
    <row r="47" spans="1:9" s="205" customFormat="1" ht="12" x14ac:dyDescent="0.25">
      <c r="A47" s="216"/>
      <c r="B47" s="217">
        <v>652</v>
      </c>
      <c r="C47" s="217"/>
      <c r="D47" s="218" t="s">
        <v>201</v>
      </c>
      <c r="E47" s="202">
        <f>E48</f>
        <v>230.87</v>
      </c>
      <c r="F47" s="202">
        <f t="shared" si="10"/>
        <v>1350</v>
      </c>
      <c r="G47" s="202">
        <f t="shared" si="10"/>
        <v>278.85000000000002</v>
      </c>
      <c r="H47" s="203">
        <f t="shared" si="0"/>
        <v>120.78225841382597</v>
      </c>
      <c r="I47" s="214">
        <f t="shared" si="1"/>
        <v>20.655555555555559</v>
      </c>
    </row>
    <row r="48" spans="1:9" s="212" customFormat="1" ht="12" x14ac:dyDescent="0.25">
      <c r="A48" s="206"/>
      <c r="B48" s="207">
        <v>6526</v>
      </c>
      <c r="C48" s="207"/>
      <c r="D48" s="494" t="s">
        <v>202</v>
      </c>
      <c r="E48" s="210">
        <v>230.87</v>
      </c>
      <c r="F48" s="210">
        <v>1350</v>
      </c>
      <c r="G48" s="210">
        <v>278.85000000000002</v>
      </c>
      <c r="H48" s="487">
        <f t="shared" si="0"/>
        <v>120.78225841382597</v>
      </c>
      <c r="I48" s="213">
        <f t="shared" si="1"/>
        <v>20.655555555555559</v>
      </c>
    </row>
    <row r="49" spans="1:9" s="493" customFormat="1" ht="12.75" x14ac:dyDescent="0.25">
      <c r="A49" s="489"/>
      <c r="B49" s="38"/>
      <c r="C49" s="495">
        <v>6</v>
      </c>
      <c r="D49" s="490" t="s">
        <v>322</v>
      </c>
      <c r="E49" s="491">
        <f>E50</f>
        <v>2113.56</v>
      </c>
      <c r="F49" s="491">
        <f t="shared" ref="F49:G50" si="11">F50</f>
        <v>3300</v>
      </c>
      <c r="G49" s="491">
        <f t="shared" si="11"/>
        <v>3309.21</v>
      </c>
      <c r="H49" s="483">
        <f t="shared" si="0"/>
        <v>156.57043093169818</v>
      </c>
      <c r="I49" s="492">
        <f t="shared" si="1"/>
        <v>100.27909090909091</v>
      </c>
    </row>
    <row r="50" spans="1:9" s="35" customFormat="1" ht="19.5" customHeight="1" x14ac:dyDescent="0.25">
      <c r="A50" s="45"/>
      <c r="B50" s="12">
        <v>66</v>
      </c>
      <c r="C50" s="12"/>
      <c r="D50" s="215" t="s">
        <v>107</v>
      </c>
      <c r="E50" s="81">
        <f>E51</f>
        <v>2113.56</v>
      </c>
      <c r="F50" s="81">
        <f t="shared" si="11"/>
        <v>3300</v>
      </c>
      <c r="G50" s="81">
        <f t="shared" si="11"/>
        <v>3309.21</v>
      </c>
      <c r="H50" s="79">
        <f t="shared" si="0"/>
        <v>156.57043093169818</v>
      </c>
      <c r="I50" s="93">
        <f t="shared" si="1"/>
        <v>100.27909090909091</v>
      </c>
    </row>
    <row r="51" spans="1:9" s="205" customFormat="1" ht="12" x14ac:dyDescent="0.25">
      <c r="A51" s="216"/>
      <c r="B51" s="217">
        <v>663</v>
      </c>
      <c r="C51" s="217"/>
      <c r="D51" s="218" t="s">
        <v>209</v>
      </c>
      <c r="E51" s="202">
        <f>E52+E53</f>
        <v>2113.56</v>
      </c>
      <c r="F51" s="202">
        <f t="shared" ref="F51:G51" si="12">F52+F53</f>
        <v>3300</v>
      </c>
      <c r="G51" s="202">
        <f t="shared" si="12"/>
        <v>3309.21</v>
      </c>
      <c r="H51" s="203">
        <f t="shared" si="0"/>
        <v>156.57043093169818</v>
      </c>
      <c r="I51" s="214">
        <f t="shared" si="1"/>
        <v>100.27909090909091</v>
      </c>
    </row>
    <row r="52" spans="1:9" s="212" customFormat="1" ht="12" x14ac:dyDescent="0.25">
      <c r="A52" s="206"/>
      <c r="B52" s="207">
        <v>6631</v>
      </c>
      <c r="C52" s="207"/>
      <c r="D52" s="494" t="s">
        <v>136</v>
      </c>
      <c r="E52" s="210">
        <v>2113.56</v>
      </c>
      <c r="F52" s="210">
        <v>3300</v>
      </c>
      <c r="G52" s="210">
        <v>3309.21</v>
      </c>
      <c r="H52" s="487">
        <f t="shared" si="0"/>
        <v>156.57043093169818</v>
      </c>
      <c r="I52" s="213">
        <f t="shared" si="1"/>
        <v>100.27909090909091</v>
      </c>
    </row>
    <row r="53" spans="1:9" s="212" customFormat="1" ht="12" x14ac:dyDescent="0.25">
      <c r="A53" s="206"/>
      <c r="B53" s="207">
        <v>6632</v>
      </c>
      <c r="C53" s="207"/>
      <c r="D53" s="494" t="s">
        <v>137</v>
      </c>
      <c r="E53" s="210">
        <f>' Račun prihoda i rashoda'!E51</f>
        <v>0</v>
      </c>
      <c r="F53" s="210">
        <v>0</v>
      </c>
      <c r="G53" s="210">
        <f>' Račun prihoda i rashoda'!G51</f>
        <v>0</v>
      </c>
      <c r="H53" s="487" t="e">
        <f t="shared" si="0"/>
        <v>#DIV/0!</v>
      </c>
      <c r="I53" s="213" t="e">
        <f t="shared" si="1"/>
        <v>#DIV/0!</v>
      </c>
    </row>
    <row r="54" spans="1:9" s="493" customFormat="1" ht="12.75" x14ac:dyDescent="0.25">
      <c r="A54" s="489"/>
      <c r="B54" s="38"/>
      <c r="C54" s="38">
        <v>1</v>
      </c>
      <c r="D54" s="490" t="s">
        <v>49</v>
      </c>
      <c r="E54" s="491">
        <f>E55</f>
        <v>257325.77</v>
      </c>
      <c r="F54" s="491">
        <f t="shared" ref="F54:G55" si="13">F55</f>
        <v>416347.81</v>
      </c>
      <c r="G54" s="491">
        <f t="shared" si="13"/>
        <v>281926.71999999997</v>
      </c>
      <c r="H54" s="483">
        <f t="shared" si="0"/>
        <v>109.5602356499312</v>
      </c>
      <c r="I54" s="492">
        <f t="shared" si="1"/>
        <v>67.714231521957558</v>
      </c>
    </row>
    <row r="55" spans="1:9" s="35" customFormat="1" ht="25.5" x14ac:dyDescent="0.25">
      <c r="A55" s="45"/>
      <c r="B55" s="12">
        <v>67</v>
      </c>
      <c r="C55" s="38"/>
      <c r="D55" s="6" t="s">
        <v>40</v>
      </c>
      <c r="E55" s="81">
        <f>E56</f>
        <v>257325.77</v>
      </c>
      <c r="F55" s="81">
        <f t="shared" si="13"/>
        <v>416347.81</v>
      </c>
      <c r="G55" s="81">
        <f t="shared" si="13"/>
        <v>281926.71999999997</v>
      </c>
      <c r="H55" s="79">
        <f t="shared" si="0"/>
        <v>109.5602356499312</v>
      </c>
      <c r="I55" s="93">
        <f t="shared" si="1"/>
        <v>67.714231521957558</v>
      </c>
    </row>
    <row r="56" spans="1:9" s="205" customFormat="1" ht="24" x14ac:dyDescent="0.25">
      <c r="A56" s="216"/>
      <c r="B56" s="217">
        <v>671</v>
      </c>
      <c r="C56" s="219"/>
      <c r="D56" s="201" t="s">
        <v>206</v>
      </c>
      <c r="E56" s="202">
        <f>E57+E58</f>
        <v>257325.77</v>
      </c>
      <c r="F56" s="202">
        <v>416347.81</v>
      </c>
      <c r="G56" s="202">
        <f t="shared" ref="G56" si="14">G57+G58</f>
        <v>281926.71999999997</v>
      </c>
      <c r="H56" s="203">
        <f t="shared" si="0"/>
        <v>109.5602356499312</v>
      </c>
      <c r="I56" s="214">
        <f t="shared" si="1"/>
        <v>67.714231521957558</v>
      </c>
    </row>
    <row r="57" spans="1:9" s="212" customFormat="1" ht="12" x14ac:dyDescent="0.25">
      <c r="A57" s="206"/>
      <c r="B57" s="207">
        <v>6711</v>
      </c>
      <c r="C57" s="208"/>
      <c r="D57" s="223" t="s">
        <v>207</v>
      </c>
      <c r="E57" s="210">
        <v>244436.06</v>
      </c>
      <c r="F57" s="210">
        <v>295297.27</v>
      </c>
      <c r="G57" s="210">
        <v>256191.09</v>
      </c>
      <c r="H57" s="487">
        <f t="shared" si="0"/>
        <v>104.80904085919238</v>
      </c>
      <c r="I57" s="213">
        <f t="shared" si="1"/>
        <v>86.757012687587647</v>
      </c>
    </row>
    <row r="58" spans="1:9" s="212" customFormat="1" ht="24" x14ac:dyDescent="0.25">
      <c r="A58" s="206"/>
      <c r="B58" s="207">
        <v>6712</v>
      </c>
      <c r="C58" s="208"/>
      <c r="D58" s="223" t="s">
        <v>208</v>
      </c>
      <c r="E58" s="210">
        <v>12889.71</v>
      </c>
      <c r="F58" s="210">
        <v>101210.27</v>
      </c>
      <c r="G58" s="210">
        <v>25735.63</v>
      </c>
      <c r="H58" s="487" t="s">
        <v>339</v>
      </c>
      <c r="I58" s="213">
        <f t="shared" si="1"/>
        <v>25.427883948931267</v>
      </c>
    </row>
    <row r="59" spans="1:9" s="35" customFormat="1" x14ac:dyDescent="0.25">
      <c r="A59" s="39">
        <v>7</v>
      </c>
      <c r="B59" s="7"/>
      <c r="C59" s="7"/>
      <c r="D59" s="11" t="s">
        <v>18</v>
      </c>
      <c r="E59" s="81">
        <f>E60</f>
        <v>0</v>
      </c>
      <c r="F59" s="81">
        <f t="shared" ref="F59:G62" si="15">F60</f>
        <v>0</v>
      </c>
      <c r="G59" s="81">
        <f t="shared" si="15"/>
        <v>0</v>
      </c>
      <c r="H59" s="79" t="e">
        <f t="shared" si="0"/>
        <v>#DIV/0!</v>
      </c>
      <c r="I59" s="93" t="e">
        <f t="shared" si="1"/>
        <v>#DIV/0!</v>
      </c>
    </row>
    <row r="60" spans="1:9" s="493" customFormat="1" ht="12.75" x14ac:dyDescent="0.25">
      <c r="A60" s="489"/>
      <c r="B60" s="38"/>
      <c r="C60" s="495" t="s">
        <v>310</v>
      </c>
      <c r="D60" s="490" t="s">
        <v>2</v>
      </c>
      <c r="E60" s="491">
        <f>E61</f>
        <v>0</v>
      </c>
      <c r="F60" s="491">
        <f t="shared" si="15"/>
        <v>0</v>
      </c>
      <c r="G60" s="491">
        <f t="shared" si="15"/>
        <v>0</v>
      </c>
      <c r="H60" s="483" t="e">
        <f t="shared" si="0"/>
        <v>#DIV/0!</v>
      </c>
      <c r="I60" s="492" t="e">
        <f t="shared" si="1"/>
        <v>#DIV/0!</v>
      </c>
    </row>
    <row r="61" spans="1:9" s="35" customFormat="1" x14ac:dyDescent="0.25">
      <c r="A61" s="28"/>
      <c r="B61" s="6">
        <v>72</v>
      </c>
      <c r="C61" s="6"/>
      <c r="D61" s="11" t="s">
        <v>38</v>
      </c>
      <c r="E61" s="81">
        <f>E62</f>
        <v>0</v>
      </c>
      <c r="F61" s="81">
        <f t="shared" si="15"/>
        <v>0</v>
      </c>
      <c r="G61" s="81">
        <f t="shared" si="15"/>
        <v>0</v>
      </c>
      <c r="H61" s="79" t="e">
        <f t="shared" si="0"/>
        <v>#DIV/0!</v>
      </c>
      <c r="I61" s="93" t="e">
        <f t="shared" si="1"/>
        <v>#DIV/0!</v>
      </c>
    </row>
    <row r="62" spans="1:9" s="205" customFormat="1" ht="12" x14ac:dyDescent="0.25">
      <c r="A62" s="200"/>
      <c r="B62" s="201">
        <v>721</v>
      </c>
      <c r="C62" s="201"/>
      <c r="D62" s="221" t="s">
        <v>138</v>
      </c>
      <c r="E62" s="202">
        <f>E63</f>
        <v>0</v>
      </c>
      <c r="F62" s="202">
        <f t="shared" si="15"/>
        <v>0</v>
      </c>
      <c r="G62" s="202">
        <f t="shared" si="15"/>
        <v>0</v>
      </c>
      <c r="H62" s="203" t="e">
        <f t="shared" si="0"/>
        <v>#DIV/0!</v>
      </c>
      <c r="I62" s="214" t="e">
        <f t="shared" si="1"/>
        <v>#DIV/0!</v>
      </c>
    </row>
    <row r="63" spans="1:9" s="212" customFormat="1" ht="12.75" thickBot="1" x14ac:dyDescent="0.3">
      <c r="A63" s="229"/>
      <c r="B63" s="230">
        <v>7211</v>
      </c>
      <c r="C63" s="230"/>
      <c r="D63" s="496" t="s">
        <v>216</v>
      </c>
      <c r="E63" s="233">
        <f>' Račun prihoda i rashoda'!E71</f>
        <v>0</v>
      </c>
      <c r="F63" s="233">
        <f>' Račun prihoda i rashoda'!F71</f>
        <v>0</v>
      </c>
      <c r="G63" s="233">
        <f>' Račun prihoda i rashoda'!G71</f>
        <v>0</v>
      </c>
      <c r="H63" s="497" t="e">
        <f t="shared" si="0"/>
        <v>#DIV/0!</v>
      </c>
      <c r="I63" s="498" t="e">
        <f t="shared" si="1"/>
        <v>#DIV/0!</v>
      </c>
    </row>
    <row r="64" spans="1:9" s="502" customFormat="1" ht="12" x14ac:dyDescent="0.25">
      <c r="A64" s="499"/>
      <c r="B64" s="499"/>
      <c r="C64" s="499"/>
      <c r="D64" s="500"/>
      <c r="E64" s="501"/>
      <c r="F64" s="501"/>
      <c r="G64" s="501"/>
      <c r="H64" s="501"/>
      <c r="I64" s="501"/>
    </row>
    <row r="65" spans="1:9" s="503" customFormat="1" ht="12.75" x14ac:dyDescent="0.25">
      <c r="A65" s="629" t="s">
        <v>323</v>
      </c>
      <c r="B65" s="630"/>
      <c r="C65" s="630"/>
      <c r="D65" s="630"/>
      <c r="E65" s="630"/>
      <c r="F65" s="630"/>
      <c r="G65" s="630"/>
      <c r="H65" s="630"/>
      <c r="I65" s="630"/>
    </row>
    <row r="66" spans="1:9" s="502" customFormat="1" ht="12.75" thickBot="1" x14ac:dyDescent="0.3">
      <c r="A66" s="499"/>
      <c r="B66" s="499"/>
      <c r="C66" s="499"/>
      <c r="D66" s="500"/>
      <c r="E66" s="501"/>
      <c r="F66" s="501"/>
      <c r="G66" s="501"/>
      <c r="H66" s="501"/>
      <c r="I66" s="501"/>
    </row>
    <row r="67" spans="1:9" ht="39" thickBot="1" x14ac:dyDescent="0.3">
      <c r="A67" s="477" t="s">
        <v>14</v>
      </c>
      <c r="B67" s="478" t="s">
        <v>317</v>
      </c>
      <c r="C67" s="41" t="s">
        <v>16</v>
      </c>
      <c r="D67" s="41" t="s">
        <v>12</v>
      </c>
      <c r="E67" s="42" t="s">
        <v>129</v>
      </c>
      <c r="F67" s="43" t="s">
        <v>130</v>
      </c>
      <c r="G67" s="43" t="s">
        <v>131</v>
      </c>
      <c r="H67" s="44" t="s">
        <v>132</v>
      </c>
      <c r="I67" s="44" t="s">
        <v>132</v>
      </c>
    </row>
    <row r="68" spans="1:9" s="131" customFormat="1" ht="15.75" thickBot="1" x14ac:dyDescent="0.3">
      <c r="A68" s="152"/>
      <c r="B68" s="153"/>
      <c r="C68" s="153"/>
      <c r="D68" s="153">
        <v>1</v>
      </c>
      <c r="E68" s="154">
        <v>2</v>
      </c>
      <c r="F68" s="155">
        <v>3</v>
      </c>
      <c r="G68" s="155">
        <v>4</v>
      </c>
      <c r="H68" s="156" t="s">
        <v>196</v>
      </c>
      <c r="I68" s="157" t="s">
        <v>197</v>
      </c>
    </row>
    <row r="69" spans="1:9" s="35" customFormat="1" x14ac:dyDescent="0.25">
      <c r="A69" s="39">
        <v>9</v>
      </c>
      <c r="B69" s="7"/>
      <c r="C69" s="7"/>
      <c r="D69" s="11" t="s">
        <v>46</v>
      </c>
      <c r="E69" s="81">
        <f>E70</f>
        <v>98063.93</v>
      </c>
      <c r="F69" s="81">
        <f t="shared" ref="F69:G71" si="16">F70</f>
        <v>203397.48</v>
      </c>
      <c r="G69" s="81">
        <f t="shared" si="16"/>
        <v>53353</v>
      </c>
      <c r="H69" s="79">
        <f t="shared" si="0"/>
        <v>54.406344922133968</v>
      </c>
      <c r="I69" s="93">
        <f t="shared" si="1"/>
        <v>26.230905122325016</v>
      </c>
    </row>
    <row r="70" spans="1:9" s="35" customFormat="1" x14ac:dyDescent="0.25">
      <c r="A70" s="28"/>
      <c r="B70" s="6">
        <v>92</v>
      </c>
      <c r="C70" s="6"/>
      <c r="D70" s="11" t="s">
        <v>47</v>
      </c>
      <c r="E70" s="81">
        <f>E71</f>
        <v>98063.93</v>
      </c>
      <c r="F70" s="81">
        <f t="shared" si="16"/>
        <v>203397.48</v>
      </c>
      <c r="G70" s="81">
        <f t="shared" si="16"/>
        <v>53353</v>
      </c>
      <c r="H70" s="79">
        <f t="shared" si="0"/>
        <v>54.406344922133968</v>
      </c>
      <c r="I70" s="93">
        <f t="shared" si="1"/>
        <v>26.230905122325016</v>
      </c>
    </row>
    <row r="71" spans="1:9" s="205" customFormat="1" ht="12" x14ac:dyDescent="0.25">
      <c r="A71" s="200"/>
      <c r="B71" s="201">
        <v>922</v>
      </c>
      <c r="C71" s="201"/>
      <c r="D71" s="221" t="s">
        <v>167</v>
      </c>
      <c r="E71" s="202">
        <f>E72</f>
        <v>98063.93</v>
      </c>
      <c r="F71" s="202">
        <f t="shared" si="16"/>
        <v>203397.48</v>
      </c>
      <c r="G71" s="202">
        <f t="shared" si="16"/>
        <v>53353</v>
      </c>
      <c r="H71" s="203">
        <f t="shared" si="0"/>
        <v>54.406344922133968</v>
      </c>
      <c r="I71" s="214">
        <f t="shared" si="1"/>
        <v>26.230905122325016</v>
      </c>
    </row>
    <row r="72" spans="1:9" s="205" customFormat="1" ht="12" x14ac:dyDescent="0.25">
      <c r="A72" s="200"/>
      <c r="B72" s="201">
        <v>9221</v>
      </c>
      <c r="C72" s="201"/>
      <c r="D72" s="221" t="s">
        <v>135</v>
      </c>
      <c r="E72" s="202">
        <f>SUM(E73:E78)</f>
        <v>98063.93</v>
      </c>
      <c r="F72" s="202">
        <f t="shared" ref="F72:G72" si="17">SUM(F73:F78)</f>
        <v>203397.48</v>
      </c>
      <c r="G72" s="202">
        <f t="shared" si="17"/>
        <v>53353</v>
      </c>
      <c r="H72" s="203">
        <f t="shared" si="0"/>
        <v>54.406344922133968</v>
      </c>
      <c r="I72" s="214">
        <f t="shared" si="1"/>
        <v>26.230905122325016</v>
      </c>
    </row>
    <row r="73" spans="1:9" s="212" customFormat="1" ht="12" x14ac:dyDescent="0.25">
      <c r="A73" s="222"/>
      <c r="B73" s="223"/>
      <c r="C73" s="208">
        <v>1</v>
      </c>
      <c r="D73" s="220" t="s">
        <v>324</v>
      </c>
      <c r="E73" s="210">
        <f>' Račun prihoda i rashoda'!E76</f>
        <v>0</v>
      </c>
      <c r="F73" s="210">
        <f>' Račun prihoda i rashoda'!F76</f>
        <v>0</v>
      </c>
      <c r="G73" s="210">
        <f>' Račun prihoda i rashoda'!G76</f>
        <v>0</v>
      </c>
      <c r="H73" s="504" t="e">
        <f t="shared" si="0"/>
        <v>#DIV/0!</v>
      </c>
      <c r="I73" s="213" t="e">
        <f t="shared" si="1"/>
        <v>#DIV/0!</v>
      </c>
    </row>
    <row r="74" spans="1:9" s="212" customFormat="1" ht="12" x14ac:dyDescent="0.25">
      <c r="A74" s="222"/>
      <c r="B74" s="223"/>
      <c r="C74" s="208" t="s">
        <v>302</v>
      </c>
      <c r="D74" s="209" t="s">
        <v>265</v>
      </c>
      <c r="E74" s="210">
        <v>9000</v>
      </c>
      <c r="F74" s="210">
        <v>9000</v>
      </c>
      <c r="G74" s="210">
        <v>9000</v>
      </c>
      <c r="H74" s="504">
        <f t="shared" si="0"/>
        <v>100</v>
      </c>
      <c r="I74" s="213">
        <f t="shared" si="1"/>
        <v>100</v>
      </c>
    </row>
    <row r="75" spans="1:9" s="212" customFormat="1" ht="12" x14ac:dyDescent="0.25">
      <c r="A75" s="222"/>
      <c r="B75" s="223"/>
      <c r="C75" s="208" t="s">
        <v>320</v>
      </c>
      <c r="D75" s="209" t="s">
        <v>266</v>
      </c>
      <c r="E75" s="210">
        <v>20000</v>
      </c>
      <c r="F75" s="210">
        <v>0</v>
      </c>
      <c r="G75" s="210">
        <v>0</v>
      </c>
      <c r="H75" s="504">
        <f t="shared" si="0"/>
        <v>0</v>
      </c>
      <c r="I75" s="213" t="e">
        <f t="shared" si="1"/>
        <v>#DIV/0!</v>
      </c>
    </row>
    <row r="76" spans="1:9" s="212" customFormat="1" ht="12" x14ac:dyDescent="0.25">
      <c r="A76" s="222"/>
      <c r="B76" s="223"/>
      <c r="C76" s="208">
        <v>5</v>
      </c>
      <c r="D76" s="209" t="s">
        <v>217</v>
      </c>
      <c r="E76" s="210">
        <v>67000</v>
      </c>
      <c r="F76" s="210">
        <v>194397.48</v>
      </c>
      <c r="G76" s="210">
        <v>44353</v>
      </c>
      <c r="H76" s="504">
        <f t="shared" si="0"/>
        <v>66.198507462686564</v>
      </c>
      <c r="I76" s="213">
        <f t="shared" si="1"/>
        <v>22.815624976208536</v>
      </c>
    </row>
    <row r="77" spans="1:9" s="212" customFormat="1" ht="12" x14ac:dyDescent="0.25">
      <c r="A77" s="225"/>
      <c r="B77" s="226"/>
      <c r="C77" s="227" t="s">
        <v>308</v>
      </c>
      <c r="D77" s="235" t="s">
        <v>267</v>
      </c>
      <c r="E77" s="228">
        <v>2063.9299999999998</v>
      </c>
      <c r="F77" s="228">
        <v>0</v>
      </c>
      <c r="G77" s="228">
        <v>0</v>
      </c>
      <c r="H77" s="505">
        <f t="shared" si="0"/>
        <v>0</v>
      </c>
      <c r="I77" s="237" t="e">
        <f t="shared" si="1"/>
        <v>#DIV/0!</v>
      </c>
    </row>
    <row r="78" spans="1:9" s="212" customFormat="1" ht="12.75" thickBot="1" x14ac:dyDescent="0.3">
      <c r="A78" s="229"/>
      <c r="B78" s="230"/>
      <c r="C78" s="231" t="s">
        <v>310</v>
      </c>
      <c r="D78" s="232" t="s">
        <v>18</v>
      </c>
      <c r="E78" s="233">
        <f>' Račun prihoda i rashoda'!E82</f>
        <v>0</v>
      </c>
      <c r="F78" s="193">
        <f>' Račun prihoda i rashoda'!F82</f>
        <v>0</v>
      </c>
      <c r="G78" s="193">
        <f>' Račun prihoda i rashoda'!G82</f>
        <v>0</v>
      </c>
      <c r="H78" s="193" t="e">
        <f t="shared" si="0"/>
        <v>#DIV/0!</v>
      </c>
      <c r="I78" s="234" t="e">
        <f t="shared" si="1"/>
        <v>#DIV/0!</v>
      </c>
    </row>
    <row r="79" spans="1:9" s="36" customFormat="1" x14ac:dyDescent="0.25">
      <c r="E79" s="37"/>
      <c r="F79" s="37"/>
      <c r="G79" s="37"/>
      <c r="H79" s="37"/>
      <c r="I79" s="37"/>
    </row>
    <row r="80" spans="1:9" s="36" customFormat="1" ht="15.75" x14ac:dyDescent="0.25">
      <c r="A80" s="612" t="s">
        <v>19</v>
      </c>
      <c r="B80" s="626"/>
      <c r="C80" s="626"/>
      <c r="D80" s="626"/>
      <c r="E80" s="626"/>
      <c r="F80" s="626"/>
      <c r="G80" s="626"/>
      <c r="H80" s="626"/>
      <c r="I80" s="626"/>
    </row>
    <row r="81" spans="1:15" s="36" customFormat="1" ht="18.75" thickBot="1" x14ac:dyDescent="0.3">
      <c r="A81" s="3"/>
      <c r="B81" s="3"/>
      <c r="C81" s="3"/>
      <c r="D81" s="3"/>
      <c r="E81" s="22"/>
      <c r="F81" s="22"/>
      <c r="G81" s="22"/>
      <c r="H81" s="34"/>
      <c r="I81" s="34"/>
    </row>
    <row r="82" spans="1:15" s="36" customFormat="1" ht="39" thickBot="1" x14ac:dyDescent="0.3">
      <c r="A82" s="506" t="s">
        <v>14</v>
      </c>
      <c r="B82" s="507" t="s">
        <v>317</v>
      </c>
      <c r="C82" s="47" t="s">
        <v>16</v>
      </c>
      <c r="D82" s="47" t="s">
        <v>12</v>
      </c>
      <c r="E82" s="42" t="s">
        <v>129</v>
      </c>
      <c r="F82" s="43" t="s">
        <v>130</v>
      </c>
      <c r="G82" s="43" t="s">
        <v>131</v>
      </c>
      <c r="H82" s="44" t="s">
        <v>132</v>
      </c>
      <c r="I82" s="44" t="s">
        <v>132</v>
      </c>
    </row>
    <row r="83" spans="1:15" s="158" customFormat="1" ht="15.75" thickBot="1" x14ac:dyDescent="0.3">
      <c r="A83" s="159"/>
      <c r="B83" s="160"/>
      <c r="C83" s="160"/>
      <c r="D83" s="160">
        <v>1</v>
      </c>
      <c r="E83" s="198">
        <v>2</v>
      </c>
      <c r="F83" s="199">
        <v>3</v>
      </c>
      <c r="G83" s="199">
        <v>4</v>
      </c>
      <c r="H83" s="161" t="s">
        <v>196</v>
      </c>
      <c r="I83" s="162" t="s">
        <v>197</v>
      </c>
    </row>
    <row r="84" spans="1:15" s="35" customFormat="1" x14ac:dyDescent="0.25">
      <c r="A84" s="48">
        <v>3</v>
      </c>
      <c r="B84" s="49"/>
      <c r="C84" s="49"/>
      <c r="D84" s="49" t="s">
        <v>21</v>
      </c>
      <c r="E84" s="82">
        <f>E85+E125+E144+E158+E204</f>
        <v>3255467.6</v>
      </c>
      <c r="F84" s="82">
        <f>F85+F125+F144+F158+F204+F220</f>
        <v>4012143.41</v>
      </c>
      <c r="G84" s="82">
        <f>G85+G125+G144+G158+G204+G220</f>
        <v>3895696.08</v>
      </c>
      <c r="H84" s="82">
        <f t="shared" ref="H84:H153" si="18">G84/E84*100</f>
        <v>119.66625255308945</v>
      </c>
      <c r="I84" s="94">
        <f t="shared" ref="I84:I153" si="19">G84/F84*100</f>
        <v>97.0976279235243</v>
      </c>
    </row>
    <row r="85" spans="1:15" s="485" customFormat="1" x14ac:dyDescent="0.25">
      <c r="A85" s="481"/>
      <c r="B85" s="482"/>
      <c r="C85" s="482">
        <v>1</v>
      </c>
      <c r="D85" s="482" t="s">
        <v>325</v>
      </c>
      <c r="E85" s="508">
        <f>E86+E93+E121</f>
        <v>244436.05</v>
      </c>
      <c r="F85" s="508">
        <f t="shared" ref="F85:G85" si="20">F86+F93+F121</f>
        <v>302083.41000000003</v>
      </c>
      <c r="G85" s="508">
        <f t="shared" si="20"/>
        <v>290948.8</v>
      </c>
      <c r="H85" s="508">
        <f t="shared" si="18"/>
        <v>119.02859664112557</v>
      </c>
      <c r="I85" s="509">
        <f t="shared" si="19"/>
        <v>96.3140610733969</v>
      </c>
    </row>
    <row r="86" spans="1:15" s="35" customFormat="1" x14ac:dyDescent="0.25">
      <c r="A86" s="28"/>
      <c r="B86" s="6">
        <v>31</v>
      </c>
      <c r="C86" s="6"/>
      <c r="D86" s="6" t="s">
        <v>22</v>
      </c>
      <c r="E86" s="80">
        <f>E87+E89+E91</f>
        <v>38456.67</v>
      </c>
      <c r="F86" s="80">
        <f t="shared" ref="F86:G86" si="21">F87+F89+F91</f>
        <v>65860</v>
      </c>
      <c r="G86" s="80">
        <f t="shared" si="21"/>
        <v>64660.06</v>
      </c>
      <c r="H86" s="80">
        <f t="shared" si="18"/>
        <v>168.13743883700798</v>
      </c>
      <c r="I86" s="92">
        <f t="shared" si="19"/>
        <v>98.178044336471302</v>
      </c>
      <c r="K86" s="547"/>
      <c r="O86" s="547"/>
    </row>
    <row r="87" spans="1:15" s="205" customFormat="1" ht="12" x14ac:dyDescent="0.25">
      <c r="A87" s="200"/>
      <c r="B87" s="201">
        <v>311</v>
      </c>
      <c r="C87" s="201"/>
      <c r="D87" s="201" t="s">
        <v>181</v>
      </c>
      <c r="E87" s="194">
        <f>E88</f>
        <v>29805.21</v>
      </c>
      <c r="F87" s="194">
        <f t="shared" ref="F87:G87" si="22">F88</f>
        <v>53300</v>
      </c>
      <c r="G87" s="194">
        <f t="shared" si="22"/>
        <v>52151.92</v>
      </c>
      <c r="H87" s="194">
        <f t="shared" si="18"/>
        <v>174.97585153736546</v>
      </c>
      <c r="I87" s="204">
        <f t="shared" si="19"/>
        <v>97.846003752345212</v>
      </c>
      <c r="K87" s="546"/>
      <c r="O87" s="546"/>
    </row>
    <row r="88" spans="1:15" s="212" customFormat="1" ht="12" x14ac:dyDescent="0.25">
      <c r="A88" s="222"/>
      <c r="B88" s="223">
        <v>3111</v>
      </c>
      <c r="C88" s="223"/>
      <c r="D88" s="223" t="s">
        <v>182</v>
      </c>
      <c r="E88" s="195">
        <v>29805.21</v>
      </c>
      <c r="F88" s="195">
        <v>53300</v>
      </c>
      <c r="G88" s="195">
        <v>52151.92</v>
      </c>
      <c r="H88" s="195">
        <f t="shared" si="18"/>
        <v>174.97585153736546</v>
      </c>
      <c r="I88" s="211">
        <f t="shared" si="19"/>
        <v>97.846003752345212</v>
      </c>
    </row>
    <row r="89" spans="1:15" s="205" customFormat="1" ht="12" x14ac:dyDescent="0.25">
      <c r="A89" s="200"/>
      <c r="B89" s="201">
        <v>312</v>
      </c>
      <c r="C89" s="201"/>
      <c r="D89" s="201" t="s">
        <v>165</v>
      </c>
      <c r="E89" s="194">
        <f>E90</f>
        <v>3736.58</v>
      </c>
      <c r="F89" s="194">
        <f t="shared" ref="F89:G89" si="23">F90</f>
        <v>3760</v>
      </c>
      <c r="G89" s="194">
        <f t="shared" si="23"/>
        <v>3560</v>
      </c>
      <c r="H89" s="194">
        <f t="shared" si="18"/>
        <v>95.274288252894351</v>
      </c>
      <c r="I89" s="204">
        <f t="shared" si="19"/>
        <v>94.680851063829792</v>
      </c>
    </row>
    <row r="90" spans="1:15" s="212" customFormat="1" ht="12" x14ac:dyDescent="0.25">
      <c r="A90" s="222"/>
      <c r="B90" s="223">
        <v>3121</v>
      </c>
      <c r="C90" s="223"/>
      <c r="D90" s="223" t="s">
        <v>165</v>
      </c>
      <c r="E90" s="195">
        <v>3736.58</v>
      </c>
      <c r="F90" s="195">
        <v>3760</v>
      </c>
      <c r="G90" s="195">
        <v>3560</v>
      </c>
      <c r="H90" s="195">
        <f t="shared" si="18"/>
        <v>95.274288252894351</v>
      </c>
      <c r="I90" s="211">
        <f t="shared" si="19"/>
        <v>94.680851063829792</v>
      </c>
    </row>
    <row r="91" spans="1:15" s="205" customFormat="1" ht="12" x14ac:dyDescent="0.25">
      <c r="A91" s="200"/>
      <c r="B91" s="201">
        <v>313</v>
      </c>
      <c r="C91" s="201"/>
      <c r="D91" s="201" t="s">
        <v>185</v>
      </c>
      <c r="E91" s="194">
        <f>E92</f>
        <v>4914.88</v>
      </c>
      <c r="F91" s="194">
        <f t="shared" ref="F91:G91" si="24">F92</f>
        <v>8800</v>
      </c>
      <c r="G91" s="194">
        <f t="shared" si="24"/>
        <v>8948.14</v>
      </c>
      <c r="H91" s="194">
        <f t="shared" si="18"/>
        <v>182.06222735855198</v>
      </c>
      <c r="I91" s="204">
        <f t="shared" si="19"/>
        <v>101.68340909090909</v>
      </c>
    </row>
    <row r="92" spans="1:15" s="212" customFormat="1" ht="12" x14ac:dyDescent="0.25">
      <c r="A92" s="222"/>
      <c r="B92" s="223">
        <v>3132</v>
      </c>
      <c r="C92" s="223"/>
      <c r="D92" s="223" t="s">
        <v>186</v>
      </c>
      <c r="E92" s="195">
        <v>4914.88</v>
      </c>
      <c r="F92" s="195">
        <v>8800</v>
      </c>
      <c r="G92" s="195">
        <v>8948.14</v>
      </c>
      <c r="H92" s="195">
        <f t="shared" si="18"/>
        <v>182.06222735855198</v>
      </c>
      <c r="I92" s="211">
        <f t="shared" si="19"/>
        <v>101.68340909090909</v>
      </c>
    </row>
    <row r="93" spans="1:15" s="35" customFormat="1" x14ac:dyDescent="0.25">
      <c r="A93" s="45"/>
      <c r="B93" s="12">
        <v>32</v>
      </c>
      <c r="C93" s="38"/>
      <c r="D93" s="12" t="s">
        <v>34</v>
      </c>
      <c r="E93" s="80">
        <f>E94+E99+E106+E115</f>
        <v>205030.38</v>
      </c>
      <c r="F93" s="80">
        <f t="shared" ref="F93:G93" si="25">F94+F99+F106+F115</f>
        <v>235324.41</v>
      </c>
      <c r="G93" s="80">
        <f t="shared" si="25"/>
        <v>225485.80000000002</v>
      </c>
      <c r="H93" s="80">
        <f t="shared" si="18"/>
        <v>109.97677514912669</v>
      </c>
      <c r="I93" s="92">
        <f t="shared" si="19"/>
        <v>95.819129005783978</v>
      </c>
    </row>
    <row r="94" spans="1:15" s="205" customFormat="1" ht="12" x14ac:dyDescent="0.25">
      <c r="A94" s="216"/>
      <c r="B94" s="217">
        <v>321</v>
      </c>
      <c r="C94" s="219"/>
      <c r="D94" s="217" t="s">
        <v>169</v>
      </c>
      <c r="E94" s="194">
        <f>SUM(E95:E98)</f>
        <v>19154.13</v>
      </c>
      <c r="F94" s="194">
        <f>SUM(F95:F98)</f>
        <v>17560</v>
      </c>
      <c r="G94" s="194">
        <f>SUM(G95:G98)</f>
        <v>18167.939999999995</v>
      </c>
      <c r="H94" s="194">
        <f t="shared" si="18"/>
        <v>94.851293167583151</v>
      </c>
      <c r="I94" s="204">
        <f t="shared" si="19"/>
        <v>103.46207289293847</v>
      </c>
    </row>
    <row r="95" spans="1:15" s="212" customFormat="1" ht="12" x14ac:dyDescent="0.25">
      <c r="A95" s="206"/>
      <c r="B95" s="207">
        <v>3211</v>
      </c>
      <c r="C95" s="208"/>
      <c r="D95" s="207" t="s">
        <v>143</v>
      </c>
      <c r="E95" s="195">
        <v>12733</v>
      </c>
      <c r="F95" s="195">
        <v>10980</v>
      </c>
      <c r="G95" s="195">
        <f>'POSEBNI DIO'!E37+'POSEBNI DIO'!E130</f>
        <v>10160.709999999999</v>
      </c>
      <c r="H95" s="195">
        <f t="shared" si="18"/>
        <v>79.79824079164375</v>
      </c>
      <c r="I95" s="211">
        <f t="shared" si="19"/>
        <v>92.538342440801443</v>
      </c>
    </row>
    <row r="96" spans="1:15" s="212" customFormat="1" ht="12" x14ac:dyDescent="0.25">
      <c r="A96" s="206"/>
      <c r="B96" s="207">
        <v>3212</v>
      </c>
      <c r="C96" s="208"/>
      <c r="D96" s="207" t="s">
        <v>188</v>
      </c>
      <c r="E96" s="195">
        <v>2521.13</v>
      </c>
      <c r="F96" s="195">
        <v>2800</v>
      </c>
      <c r="G96" s="195">
        <f>'POSEBNI DIO'!E423</f>
        <v>4234.05</v>
      </c>
      <c r="H96" s="195">
        <f t="shared" si="18"/>
        <v>167.94254957102569</v>
      </c>
      <c r="I96" s="211">
        <f t="shared" si="19"/>
        <v>151.21607142857144</v>
      </c>
    </row>
    <row r="97" spans="1:9" s="212" customFormat="1" ht="12" x14ac:dyDescent="0.25">
      <c r="A97" s="206"/>
      <c r="B97" s="207">
        <v>3213</v>
      </c>
      <c r="C97" s="208"/>
      <c r="D97" s="207" t="s">
        <v>144</v>
      </c>
      <c r="E97" s="195">
        <v>1900</v>
      </c>
      <c r="F97" s="195">
        <f>'POSEBNI DIO'!D131</f>
        <v>2800</v>
      </c>
      <c r="G97" s="195">
        <f>'POSEBNI DIO'!E131</f>
        <v>2694.08</v>
      </c>
      <c r="H97" s="195">
        <f t="shared" si="18"/>
        <v>141.79368421052632</v>
      </c>
      <c r="I97" s="211">
        <f t="shared" si="19"/>
        <v>96.217142857142861</v>
      </c>
    </row>
    <row r="98" spans="1:9" s="212" customFormat="1" ht="12" x14ac:dyDescent="0.25">
      <c r="A98" s="206"/>
      <c r="B98" s="207">
        <v>3214</v>
      </c>
      <c r="C98" s="208"/>
      <c r="D98" s="207" t="s">
        <v>336</v>
      </c>
      <c r="E98" s="195">
        <v>2000</v>
      </c>
      <c r="F98" s="195">
        <f>'POSEBNI DIO'!D132</f>
        <v>980</v>
      </c>
      <c r="G98" s="195">
        <f>'POSEBNI DIO'!E132</f>
        <v>1079.0999999999999</v>
      </c>
      <c r="H98" s="195">
        <f t="shared" si="18"/>
        <v>53.954999999999998</v>
      </c>
      <c r="I98" s="211">
        <f t="shared" si="19"/>
        <v>110.11224489795917</v>
      </c>
    </row>
    <row r="99" spans="1:9" s="205" customFormat="1" ht="12" x14ac:dyDescent="0.25">
      <c r="A99" s="216"/>
      <c r="B99" s="217">
        <v>322</v>
      </c>
      <c r="C99" s="219"/>
      <c r="D99" s="217" t="s">
        <v>170</v>
      </c>
      <c r="E99" s="194">
        <f>SUM(E100:E105)</f>
        <v>92020.47</v>
      </c>
      <c r="F99" s="194">
        <f t="shared" ref="F99:G99" si="26">SUM(F100:F105)</f>
        <v>106996.41</v>
      </c>
      <c r="G99" s="194">
        <f t="shared" si="26"/>
        <v>101957.58000000002</v>
      </c>
      <c r="H99" s="194">
        <f t="shared" si="18"/>
        <v>110.79880378789635</v>
      </c>
      <c r="I99" s="204">
        <f t="shared" si="19"/>
        <v>95.290655078988181</v>
      </c>
    </row>
    <row r="100" spans="1:9" s="553" customFormat="1" ht="12" x14ac:dyDescent="0.25">
      <c r="A100" s="206"/>
      <c r="B100" s="207">
        <v>3221</v>
      </c>
      <c r="C100" s="208"/>
      <c r="D100" s="207" t="s">
        <v>145</v>
      </c>
      <c r="E100" s="551">
        <v>29183.47</v>
      </c>
      <c r="F100" s="551">
        <f>'POSEBNI DIO'!D39+'POSEBNI DIO'!D119+'POSEBNI DIO'!D134</f>
        <v>16721.5</v>
      </c>
      <c r="G100" s="551">
        <f>'POSEBNI DIO'!E119+'POSEBNI DIO'!E134</f>
        <v>16598.5</v>
      </c>
      <c r="H100" s="551">
        <f t="shared" si="18"/>
        <v>56.876375564660407</v>
      </c>
      <c r="I100" s="552">
        <f t="shared" si="19"/>
        <v>99.264420058009151</v>
      </c>
    </row>
    <row r="101" spans="1:9" s="212" customFormat="1" ht="12" x14ac:dyDescent="0.25">
      <c r="A101" s="206"/>
      <c r="B101" s="207">
        <v>3222</v>
      </c>
      <c r="C101" s="208"/>
      <c r="D101" s="207" t="s">
        <v>173</v>
      </c>
      <c r="E101" s="195">
        <f>'POSEBNI DIO'!C53</f>
        <v>0</v>
      </c>
      <c r="F101" s="195">
        <f>'POSEBNI DIO'!D53</f>
        <v>0</v>
      </c>
      <c r="G101" s="195">
        <f>'POSEBNI DIO'!E39</f>
        <v>720.78</v>
      </c>
      <c r="H101" s="195" t="e">
        <f t="shared" si="18"/>
        <v>#DIV/0!</v>
      </c>
      <c r="I101" s="211" t="e">
        <f t="shared" si="19"/>
        <v>#DIV/0!</v>
      </c>
    </row>
    <row r="102" spans="1:9" s="212" customFormat="1" ht="12" x14ac:dyDescent="0.25">
      <c r="A102" s="206"/>
      <c r="B102" s="207">
        <v>3223</v>
      </c>
      <c r="C102" s="208"/>
      <c r="D102" s="207" t="s">
        <v>141</v>
      </c>
      <c r="E102" s="195">
        <v>54000</v>
      </c>
      <c r="F102" s="195">
        <f>'POSEBNI DIO'!D120+'POSEBNI DIO'!D135</f>
        <v>80824.91</v>
      </c>
      <c r="G102" s="195">
        <f>'POSEBNI DIO'!E120+'POSEBNI DIO'!E135</f>
        <v>74302.31</v>
      </c>
      <c r="H102" s="195">
        <f t="shared" si="18"/>
        <v>137.59687037037037</v>
      </c>
      <c r="I102" s="211">
        <f t="shared" si="19"/>
        <v>91.929963175956516</v>
      </c>
    </row>
    <row r="103" spans="1:9" s="212" customFormat="1" ht="12" x14ac:dyDescent="0.25">
      <c r="A103" s="206"/>
      <c r="B103" s="207">
        <v>3224</v>
      </c>
      <c r="C103" s="208"/>
      <c r="D103" s="207" t="s">
        <v>139</v>
      </c>
      <c r="E103" s="195">
        <v>4600</v>
      </c>
      <c r="F103" s="195">
        <f>'POSEBNI DIO'!D136</f>
        <v>3700</v>
      </c>
      <c r="G103" s="195">
        <f>'POSEBNI DIO'!E136</f>
        <v>4682.57</v>
      </c>
      <c r="H103" s="195">
        <f t="shared" si="18"/>
        <v>101.79499999999999</v>
      </c>
      <c r="I103" s="211">
        <f t="shared" si="19"/>
        <v>126.55594594594595</v>
      </c>
    </row>
    <row r="104" spans="1:9" s="212" customFormat="1" ht="12.75" customHeight="1" x14ac:dyDescent="0.25">
      <c r="A104" s="206"/>
      <c r="B104" s="207">
        <v>3225</v>
      </c>
      <c r="C104" s="208"/>
      <c r="D104" s="207" t="s">
        <v>146</v>
      </c>
      <c r="E104" s="195">
        <v>2507</v>
      </c>
      <c r="F104" s="195">
        <f>'POSEBNI DIO'!D137</f>
        <v>5450</v>
      </c>
      <c r="G104" s="195">
        <f>'POSEBNI DIO'!E137</f>
        <v>5399.57</v>
      </c>
      <c r="H104" s="195">
        <f t="shared" si="18"/>
        <v>215.379736737136</v>
      </c>
      <c r="I104" s="211">
        <f t="shared" si="19"/>
        <v>99.074678899082571</v>
      </c>
    </row>
    <row r="105" spans="1:9" s="212" customFormat="1" ht="12" x14ac:dyDescent="0.25">
      <c r="A105" s="206"/>
      <c r="B105" s="207">
        <v>3227</v>
      </c>
      <c r="C105" s="208"/>
      <c r="D105" s="207" t="s">
        <v>147</v>
      </c>
      <c r="E105" s="195">
        <v>1730</v>
      </c>
      <c r="F105" s="195">
        <f>'POSEBNI DIO'!D138</f>
        <v>300</v>
      </c>
      <c r="G105" s="195">
        <f>'POSEBNI DIO'!E138</f>
        <v>253.85</v>
      </c>
      <c r="H105" s="195">
        <f t="shared" si="18"/>
        <v>14.673410404624276</v>
      </c>
      <c r="I105" s="211">
        <f t="shared" si="19"/>
        <v>84.61666666666666</v>
      </c>
    </row>
    <row r="106" spans="1:9" s="205" customFormat="1" ht="12" x14ac:dyDescent="0.25">
      <c r="A106" s="216"/>
      <c r="B106" s="217">
        <v>323</v>
      </c>
      <c r="C106" s="219"/>
      <c r="D106" s="217" t="s">
        <v>171</v>
      </c>
      <c r="E106" s="194">
        <f>SUM(E107:E114)</f>
        <v>83554.78</v>
      </c>
      <c r="F106" s="194">
        <f t="shared" ref="F106:G106" si="27">SUM(F107:F114)</f>
        <v>99718</v>
      </c>
      <c r="G106" s="194">
        <f t="shared" si="27"/>
        <v>94764.459999999992</v>
      </c>
      <c r="H106" s="194">
        <f t="shared" si="18"/>
        <v>113.41596495137681</v>
      </c>
      <c r="I106" s="204">
        <f t="shared" si="19"/>
        <v>95.032451513267404</v>
      </c>
    </row>
    <row r="107" spans="1:9" s="212" customFormat="1" ht="12" x14ac:dyDescent="0.25">
      <c r="A107" s="206"/>
      <c r="B107" s="207">
        <v>3231</v>
      </c>
      <c r="C107" s="208"/>
      <c r="D107" s="207" t="s">
        <v>148</v>
      </c>
      <c r="E107" s="195">
        <v>14836.78</v>
      </c>
      <c r="F107" s="195">
        <f>'POSEBNI DIO'!D140+'POSEBNI DIO'!D122</f>
        <v>29150</v>
      </c>
      <c r="G107" s="195">
        <f>'POSEBNI DIO'!E140+'POSEBNI DIO'!E122</f>
        <v>22604.5</v>
      </c>
      <c r="H107" s="195">
        <f t="shared" si="18"/>
        <v>152.35448662041225</v>
      </c>
      <c r="I107" s="211">
        <f t="shared" si="19"/>
        <v>77.545454545454547</v>
      </c>
    </row>
    <row r="108" spans="1:9" s="212" customFormat="1" ht="12" x14ac:dyDescent="0.25">
      <c r="A108" s="206"/>
      <c r="B108" s="207">
        <v>3232</v>
      </c>
      <c r="C108" s="208"/>
      <c r="D108" s="207" t="s">
        <v>140</v>
      </c>
      <c r="E108" s="195">
        <v>25700</v>
      </c>
      <c r="F108" s="195">
        <f>'POSEBNI DIO'!D141+'POSEBNI DIO'!D378</f>
        <v>34000</v>
      </c>
      <c r="G108" s="195">
        <f>'POSEBNI DIO'!E141+'POSEBNI DIO'!E378</f>
        <v>30087.73</v>
      </c>
      <c r="H108" s="195">
        <f t="shared" si="18"/>
        <v>117.07287937743192</v>
      </c>
      <c r="I108" s="211">
        <f t="shared" si="19"/>
        <v>88.493323529411754</v>
      </c>
    </row>
    <row r="109" spans="1:9" s="212" customFormat="1" ht="12" x14ac:dyDescent="0.25">
      <c r="A109" s="206"/>
      <c r="B109" s="207">
        <v>3233</v>
      </c>
      <c r="C109" s="208"/>
      <c r="D109" s="207" t="s">
        <v>149</v>
      </c>
      <c r="E109" s="195">
        <v>700</v>
      </c>
      <c r="F109" s="195">
        <f>'POSEBNI DIO'!D142</f>
        <v>300</v>
      </c>
      <c r="G109" s="195">
        <f>'POSEBNI DIO'!E142</f>
        <v>497.7</v>
      </c>
      <c r="H109" s="195">
        <f t="shared" si="18"/>
        <v>71.099999999999994</v>
      </c>
      <c r="I109" s="211">
        <f t="shared" si="19"/>
        <v>165.9</v>
      </c>
    </row>
    <row r="110" spans="1:9" s="212" customFormat="1" ht="12" x14ac:dyDescent="0.25">
      <c r="A110" s="206"/>
      <c r="B110" s="207">
        <v>3234</v>
      </c>
      <c r="C110" s="208"/>
      <c r="D110" s="207" t="s">
        <v>150</v>
      </c>
      <c r="E110" s="195">
        <v>24000</v>
      </c>
      <c r="F110" s="195">
        <f>'POSEBNI DIO'!D143</f>
        <v>19000</v>
      </c>
      <c r="G110" s="195">
        <f>'POSEBNI DIO'!E143</f>
        <v>21657.42</v>
      </c>
      <c r="H110" s="195">
        <f t="shared" si="18"/>
        <v>90.239249999999998</v>
      </c>
      <c r="I110" s="211">
        <f t="shared" si="19"/>
        <v>113.98642105263157</v>
      </c>
    </row>
    <row r="111" spans="1:9" s="212" customFormat="1" ht="12" x14ac:dyDescent="0.25">
      <c r="A111" s="206"/>
      <c r="B111" s="207">
        <v>3236</v>
      </c>
      <c r="C111" s="208"/>
      <c r="D111" s="207" t="s">
        <v>175</v>
      </c>
      <c r="E111" s="195">
        <v>8018</v>
      </c>
      <c r="F111" s="195">
        <f>'POSEBNI DIO'!D144</f>
        <v>4918</v>
      </c>
      <c r="G111" s="195">
        <f>'POSEBNI DIO'!E144</f>
        <v>5613.78</v>
      </c>
      <c r="H111" s="195">
        <f t="shared" si="18"/>
        <v>70.014716887004241</v>
      </c>
      <c r="I111" s="211">
        <f t="shared" si="19"/>
        <v>114.14762098413989</v>
      </c>
    </row>
    <row r="112" spans="1:9" s="212" customFormat="1" ht="12" x14ac:dyDescent="0.25">
      <c r="A112" s="206"/>
      <c r="B112" s="207">
        <v>3237</v>
      </c>
      <c r="C112" s="208"/>
      <c r="D112" s="207" t="s">
        <v>151</v>
      </c>
      <c r="E112" s="195">
        <v>200</v>
      </c>
      <c r="F112" s="195">
        <f>'POSEBNI DIO'!D41+'POSEBNI DIO'!D145</f>
        <v>300</v>
      </c>
      <c r="G112" s="195">
        <f>'POSEBNI DIO'!E41+'POSEBNI DIO'!E145</f>
        <v>325</v>
      </c>
      <c r="H112" s="195">
        <f t="shared" si="18"/>
        <v>162.5</v>
      </c>
      <c r="I112" s="211">
        <f t="shared" si="19"/>
        <v>108.33333333333333</v>
      </c>
    </row>
    <row r="113" spans="1:9" s="212" customFormat="1" ht="12" x14ac:dyDescent="0.25">
      <c r="A113" s="206"/>
      <c r="B113" s="207">
        <v>3238</v>
      </c>
      <c r="C113" s="208"/>
      <c r="D113" s="207" t="s">
        <v>152</v>
      </c>
      <c r="E113" s="195">
        <v>4200</v>
      </c>
      <c r="F113" s="195">
        <f>'POSEBNI DIO'!D123+'POSEBNI DIO'!D146</f>
        <v>5750</v>
      </c>
      <c r="G113" s="195">
        <f>'POSEBNI DIO'!E123+'POSEBNI DIO'!E146</f>
        <v>6117.77</v>
      </c>
      <c r="H113" s="195">
        <f t="shared" si="18"/>
        <v>145.66119047619048</v>
      </c>
      <c r="I113" s="211">
        <f t="shared" si="19"/>
        <v>106.396</v>
      </c>
    </row>
    <row r="114" spans="1:9" s="212" customFormat="1" ht="12" x14ac:dyDescent="0.25">
      <c r="A114" s="206"/>
      <c r="B114" s="207">
        <v>3239</v>
      </c>
      <c r="C114" s="208"/>
      <c r="D114" s="207" t="s">
        <v>153</v>
      </c>
      <c r="E114" s="195">
        <v>5900</v>
      </c>
      <c r="F114" s="195">
        <f>'POSEBNI DIO'!D147</f>
        <v>6300</v>
      </c>
      <c r="G114" s="195">
        <f>'POSEBNI DIO'!E147</f>
        <v>7860.56</v>
      </c>
      <c r="H114" s="195">
        <f t="shared" si="18"/>
        <v>133.22983050847458</v>
      </c>
      <c r="I114" s="211">
        <f t="shared" si="19"/>
        <v>124.77079365079366</v>
      </c>
    </row>
    <row r="115" spans="1:9" s="205" customFormat="1" ht="12" x14ac:dyDescent="0.25">
      <c r="A115" s="216"/>
      <c r="B115" s="217">
        <v>329</v>
      </c>
      <c r="C115" s="219"/>
      <c r="D115" s="217" t="s">
        <v>212</v>
      </c>
      <c r="E115" s="194">
        <f>SUM(E116:E120)</f>
        <v>10301</v>
      </c>
      <c r="F115" s="194">
        <f t="shared" ref="F115:G115" si="28">SUM(F116:F120)</f>
        <v>11050</v>
      </c>
      <c r="G115" s="194">
        <f t="shared" si="28"/>
        <v>10595.82</v>
      </c>
      <c r="H115" s="194">
        <f t="shared" si="18"/>
        <v>102.86205222793903</v>
      </c>
      <c r="I115" s="204">
        <f t="shared" si="19"/>
        <v>95.889773755656108</v>
      </c>
    </row>
    <row r="116" spans="1:9" s="212" customFormat="1" ht="12" x14ac:dyDescent="0.25">
      <c r="A116" s="206"/>
      <c r="B116" s="207">
        <v>3292</v>
      </c>
      <c r="C116" s="208"/>
      <c r="D116" s="207" t="s">
        <v>154</v>
      </c>
      <c r="E116" s="195">
        <f>'POSEBNI DIO'!C149</f>
        <v>1181</v>
      </c>
      <c r="F116" s="195">
        <f>'POSEBNI DIO'!D149</f>
        <v>1250</v>
      </c>
      <c r="G116" s="195">
        <f>'POSEBNI DIO'!E149</f>
        <v>1228.8900000000001</v>
      </c>
      <c r="H116" s="195">
        <f t="shared" si="18"/>
        <v>104.05503810330229</v>
      </c>
      <c r="I116" s="211">
        <f t="shared" si="19"/>
        <v>98.311200000000014</v>
      </c>
    </row>
    <row r="117" spans="1:9" s="212" customFormat="1" ht="12" x14ac:dyDescent="0.25">
      <c r="A117" s="206"/>
      <c r="B117" s="207">
        <v>3293</v>
      </c>
      <c r="C117" s="208"/>
      <c r="D117" s="207" t="s">
        <v>155</v>
      </c>
      <c r="E117" s="195">
        <v>1140</v>
      </c>
      <c r="F117" s="195">
        <f>'POSEBNI DIO'!D150</f>
        <v>350</v>
      </c>
      <c r="G117" s="195">
        <f>'POSEBNI DIO'!E150</f>
        <v>346.22</v>
      </c>
      <c r="H117" s="195">
        <f t="shared" si="18"/>
        <v>30.37017543859649</v>
      </c>
      <c r="I117" s="211">
        <f t="shared" si="19"/>
        <v>98.92</v>
      </c>
    </row>
    <row r="118" spans="1:9" s="212" customFormat="1" ht="12" x14ac:dyDescent="0.25">
      <c r="A118" s="206"/>
      <c r="B118" s="207">
        <v>3294</v>
      </c>
      <c r="C118" s="208"/>
      <c r="D118" s="207" t="s">
        <v>178</v>
      </c>
      <c r="E118" s="195">
        <v>200</v>
      </c>
      <c r="F118" s="195">
        <f>'POSEBNI DIO'!D151</f>
        <v>600</v>
      </c>
      <c r="G118" s="195">
        <f>'POSEBNI DIO'!E151</f>
        <v>220</v>
      </c>
      <c r="H118" s="195">
        <f t="shared" si="18"/>
        <v>110.00000000000001</v>
      </c>
      <c r="I118" s="211">
        <f t="shared" si="19"/>
        <v>36.666666666666664</v>
      </c>
    </row>
    <row r="119" spans="1:9" s="212" customFormat="1" ht="12" x14ac:dyDescent="0.25">
      <c r="A119" s="206"/>
      <c r="B119" s="207">
        <v>3295</v>
      </c>
      <c r="C119" s="208"/>
      <c r="D119" s="207" t="s">
        <v>156</v>
      </c>
      <c r="E119" s="195">
        <v>530</v>
      </c>
      <c r="F119" s="195">
        <f>'POSEBNI DIO'!D152</f>
        <v>300</v>
      </c>
      <c r="G119" s="195">
        <f>'POSEBNI DIO'!E152</f>
        <v>286.70999999999998</v>
      </c>
      <c r="H119" s="195">
        <f t="shared" si="18"/>
        <v>54.096226415094343</v>
      </c>
      <c r="I119" s="211">
        <f t="shared" si="19"/>
        <v>95.57</v>
      </c>
    </row>
    <row r="120" spans="1:9" s="212" customFormat="1" ht="12" x14ac:dyDescent="0.25">
      <c r="A120" s="206"/>
      <c r="B120" s="207">
        <v>3299</v>
      </c>
      <c r="C120" s="208"/>
      <c r="D120" s="207" t="s">
        <v>212</v>
      </c>
      <c r="E120" s="195">
        <v>7250</v>
      </c>
      <c r="F120" s="195">
        <f>'POSEBNI DIO'!D43+'POSEBNI DIO'!D153+'POSEBNI DIO'!D197</f>
        <v>8550</v>
      </c>
      <c r="G120" s="195">
        <f>'POSEBNI DIO'!E43+'POSEBNI DIO'!E153+'POSEBNI DIO'!E197</f>
        <v>8514</v>
      </c>
      <c r="H120" s="195">
        <f t="shared" si="18"/>
        <v>117.43448275862069</v>
      </c>
      <c r="I120" s="211">
        <f t="shared" si="19"/>
        <v>99.578947368421055</v>
      </c>
    </row>
    <row r="121" spans="1:9" s="35" customFormat="1" x14ac:dyDescent="0.25">
      <c r="A121" s="45"/>
      <c r="B121" s="12">
        <v>34</v>
      </c>
      <c r="C121" s="38"/>
      <c r="D121" s="12" t="s">
        <v>125</v>
      </c>
      <c r="E121" s="80">
        <f>E122</f>
        <v>949</v>
      </c>
      <c r="F121" s="80">
        <f t="shared" ref="F121:G121" si="29">F122</f>
        <v>899</v>
      </c>
      <c r="G121" s="80">
        <f t="shared" si="29"/>
        <v>802.94</v>
      </c>
      <c r="H121" s="80">
        <f t="shared" si="18"/>
        <v>84.609062170706011</v>
      </c>
      <c r="I121" s="92">
        <f t="shared" si="19"/>
        <v>89.314794215795331</v>
      </c>
    </row>
    <row r="122" spans="1:9" s="205" customFormat="1" ht="12" x14ac:dyDescent="0.25">
      <c r="A122" s="216"/>
      <c r="B122" s="217">
        <v>343</v>
      </c>
      <c r="C122" s="219"/>
      <c r="D122" s="217" t="s">
        <v>179</v>
      </c>
      <c r="E122" s="194">
        <f>E123+E124</f>
        <v>949</v>
      </c>
      <c r="F122" s="194">
        <f t="shared" ref="F122:G122" si="30">F123+F124</f>
        <v>899</v>
      </c>
      <c r="G122" s="194">
        <f t="shared" si="30"/>
        <v>802.94</v>
      </c>
      <c r="H122" s="194">
        <f t="shared" si="18"/>
        <v>84.609062170706011</v>
      </c>
      <c r="I122" s="204">
        <f t="shared" si="19"/>
        <v>89.314794215795331</v>
      </c>
    </row>
    <row r="123" spans="1:9" s="212" customFormat="1" ht="12" x14ac:dyDescent="0.25">
      <c r="A123" s="206"/>
      <c r="B123" s="207">
        <v>3431</v>
      </c>
      <c r="C123" s="208"/>
      <c r="D123" s="207" t="s">
        <v>158</v>
      </c>
      <c r="E123" s="195">
        <v>949</v>
      </c>
      <c r="F123" s="195">
        <f>'POSEBNI DIO'!D156</f>
        <v>849</v>
      </c>
      <c r="G123" s="195">
        <f>'POSEBNI DIO'!E156</f>
        <v>802.21</v>
      </c>
      <c r="H123" s="195">
        <f t="shared" si="18"/>
        <v>84.532139093782931</v>
      </c>
      <c r="I123" s="211">
        <f t="shared" si="19"/>
        <v>94.48881036513545</v>
      </c>
    </row>
    <row r="124" spans="1:9" s="212" customFormat="1" ht="12" x14ac:dyDescent="0.25">
      <c r="A124" s="206"/>
      <c r="B124" s="207">
        <v>3433</v>
      </c>
      <c r="C124" s="208"/>
      <c r="D124" s="207" t="s">
        <v>159</v>
      </c>
      <c r="E124" s="195">
        <f>'POSEBNI DIO'!C157</f>
        <v>0</v>
      </c>
      <c r="F124" s="195">
        <f>'POSEBNI DIO'!D157</f>
        <v>50</v>
      </c>
      <c r="G124" s="195">
        <f>'POSEBNI DIO'!E157</f>
        <v>0.73</v>
      </c>
      <c r="H124" s="195" t="e">
        <f t="shared" si="18"/>
        <v>#DIV/0!</v>
      </c>
      <c r="I124" s="211">
        <f t="shared" si="19"/>
        <v>1.46</v>
      </c>
    </row>
    <row r="125" spans="1:9" s="485" customFormat="1" x14ac:dyDescent="0.25">
      <c r="A125" s="481"/>
      <c r="B125" s="482"/>
      <c r="C125" s="482">
        <v>3</v>
      </c>
      <c r="D125" s="482" t="s">
        <v>319</v>
      </c>
      <c r="E125" s="508">
        <f>E126</f>
        <v>1350</v>
      </c>
      <c r="F125" s="508">
        <f t="shared" ref="F125:G125" si="31">F126</f>
        <v>4600</v>
      </c>
      <c r="G125" s="508">
        <f t="shared" si="31"/>
        <v>0</v>
      </c>
      <c r="H125" s="508">
        <f t="shared" si="18"/>
        <v>0</v>
      </c>
      <c r="I125" s="509">
        <f t="shared" si="19"/>
        <v>0</v>
      </c>
    </row>
    <row r="126" spans="1:9" s="35" customFormat="1" x14ac:dyDescent="0.25">
      <c r="A126" s="45"/>
      <c r="B126" s="12">
        <v>32</v>
      </c>
      <c r="C126" s="38"/>
      <c r="D126" s="12" t="s">
        <v>34</v>
      </c>
      <c r="E126" s="80">
        <f>E127+E134+E140+E129</f>
        <v>1350</v>
      </c>
      <c r="F126" s="80">
        <f t="shared" ref="F126:G126" si="32">F127+F134+F140+F129</f>
        <v>4600</v>
      </c>
      <c r="G126" s="80">
        <f t="shared" si="32"/>
        <v>0</v>
      </c>
      <c r="H126" s="80">
        <f t="shared" si="18"/>
        <v>0</v>
      </c>
      <c r="I126" s="92">
        <f t="shared" si="19"/>
        <v>0</v>
      </c>
    </row>
    <row r="127" spans="1:9" s="205" customFormat="1" ht="12" x14ac:dyDescent="0.25">
      <c r="A127" s="216"/>
      <c r="B127" s="217">
        <v>321</v>
      </c>
      <c r="C127" s="219"/>
      <c r="D127" s="217" t="s">
        <v>169</v>
      </c>
      <c r="E127" s="194">
        <f>SUM(E128:E128)</f>
        <v>0</v>
      </c>
      <c r="F127" s="194">
        <f t="shared" ref="F127:G127" si="33">SUM(F128:F128)</f>
        <v>0</v>
      </c>
      <c r="G127" s="194">
        <f t="shared" si="33"/>
        <v>0</v>
      </c>
      <c r="H127" s="194" t="e">
        <f t="shared" si="18"/>
        <v>#DIV/0!</v>
      </c>
      <c r="I127" s="204" t="e">
        <f t="shared" si="19"/>
        <v>#DIV/0!</v>
      </c>
    </row>
    <row r="128" spans="1:9" s="212" customFormat="1" ht="12" x14ac:dyDescent="0.25">
      <c r="A128" s="206"/>
      <c r="B128" s="207">
        <v>3211</v>
      </c>
      <c r="C128" s="208"/>
      <c r="D128" s="207" t="s">
        <v>143</v>
      </c>
      <c r="E128" s="195">
        <f>'POSEBNI DIO'!C162</f>
        <v>0</v>
      </c>
      <c r="F128" s="195">
        <f>'POSEBNI DIO'!D162</f>
        <v>0</v>
      </c>
      <c r="G128" s="195">
        <f>'POSEBNI DIO'!E162</f>
        <v>0</v>
      </c>
      <c r="H128" s="195" t="e">
        <f t="shared" si="18"/>
        <v>#DIV/0!</v>
      </c>
      <c r="I128" s="211" t="e">
        <f t="shared" si="19"/>
        <v>#DIV/0!</v>
      </c>
    </row>
    <row r="129" spans="1:9" s="205" customFormat="1" ht="12" x14ac:dyDescent="0.25">
      <c r="A129" s="216"/>
      <c r="B129" s="217">
        <v>322</v>
      </c>
      <c r="C129" s="219"/>
      <c r="D129" s="217" t="s">
        <v>170</v>
      </c>
      <c r="E129" s="194">
        <f>SUM(E130:E133)</f>
        <v>0</v>
      </c>
      <c r="F129" s="194">
        <f t="shared" ref="F129:G129" si="34">SUM(F130:F133)</f>
        <v>4600</v>
      </c>
      <c r="G129" s="194">
        <f t="shared" si="34"/>
        <v>0</v>
      </c>
      <c r="H129" s="194" t="e">
        <f t="shared" si="18"/>
        <v>#DIV/0!</v>
      </c>
      <c r="I129" s="204">
        <f t="shared" si="19"/>
        <v>0</v>
      </c>
    </row>
    <row r="130" spans="1:9" s="212" customFormat="1" ht="12" x14ac:dyDescent="0.25">
      <c r="A130" s="206"/>
      <c r="B130" s="207">
        <v>3221</v>
      </c>
      <c r="C130" s="208"/>
      <c r="D130" s="207" t="s">
        <v>145</v>
      </c>
      <c r="E130" s="195">
        <f>'POSEBNI DIO'!C164</f>
        <v>0</v>
      </c>
      <c r="F130" s="195">
        <f>'POSEBNI DIO'!D164</f>
        <v>0</v>
      </c>
      <c r="G130" s="195">
        <f>'POSEBNI DIO'!E164</f>
        <v>0</v>
      </c>
      <c r="H130" s="195" t="e">
        <f t="shared" si="18"/>
        <v>#DIV/0!</v>
      </c>
      <c r="I130" s="211" t="e">
        <f t="shared" si="19"/>
        <v>#DIV/0!</v>
      </c>
    </row>
    <row r="131" spans="1:9" s="212" customFormat="1" ht="12" x14ac:dyDescent="0.25">
      <c r="A131" s="206"/>
      <c r="B131" s="207">
        <v>3222</v>
      </c>
      <c r="C131" s="208"/>
      <c r="D131" s="207" t="s">
        <v>173</v>
      </c>
      <c r="E131" s="195">
        <v>0</v>
      </c>
      <c r="F131" s="195"/>
      <c r="G131" s="195">
        <v>0</v>
      </c>
      <c r="H131" s="195" t="e">
        <f t="shared" si="18"/>
        <v>#DIV/0!</v>
      </c>
      <c r="I131" s="211" t="e">
        <f t="shared" si="19"/>
        <v>#DIV/0!</v>
      </c>
    </row>
    <row r="132" spans="1:9" s="212" customFormat="1" ht="12" x14ac:dyDescent="0.25">
      <c r="A132" s="206"/>
      <c r="B132" s="207">
        <v>3224</v>
      </c>
      <c r="C132" s="208"/>
      <c r="D132" s="207" t="s">
        <v>139</v>
      </c>
      <c r="E132" s="195">
        <f>'POSEBNI DIO'!C165</f>
        <v>0</v>
      </c>
      <c r="F132" s="195">
        <f>'POSEBNI DIO'!D165</f>
        <v>0</v>
      </c>
      <c r="G132" s="195">
        <f>'POSEBNI DIO'!E165</f>
        <v>0</v>
      </c>
      <c r="H132" s="195" t="e">
        <f t="shared" si="18"/>
        <v>#DIV/0!</v>
      </c>
      <c r="I132" s="211" t="e">
        <f t="shared" si="19"/>
        <v>#DIV/0!</v>
      </c>
    </row>
    <row r="133" spans="1:9" s="212" customFormat="1" ht="12" x14ac:dyDescent="0.25">
      <c r="A133" s="206"/>
      <c r="B133" s="207">
        <v>3225</v>
      </c>
      <c r="C133" s="208"/>
      <c r="D133" s="207" t="s">
        <v>146</v>
      </c>
      <c r="E133" s="195">
        <f>'POSEBNI DIO'!C166</f>
        <v>0</v>
      </c>
      <c r="F133" s="195">
        <f>'POSEBNI DIO'!D166</f>
        <v>4600</v>
      </c>
      <c r="G133" s="195">
        <f>'POSEBNI DIO'!E166</f>
        <v>0</v>
      </c>
      <c r="H133" s="195" t="e">
        <f t="shared" si="18"/>
        <v>#DIV/0!</v>
      </c>
      <c r="I133" s="211">
        <f t="shared" si="19"/>
        <v>0</v>
      </c>
    </row>
    <row r="134" spans="1:9" s="205" customFormat="1" ht="12" x14ac:dyDescent="0.25">
      <c r="A134" s="216"/>
      <c r="B134" s="217">
        <v>323</v>
      </c>
      <c r="C134" s="219"/>
      <c r="D134" s="217" t="s">
        <v>171</v>
      </c>
      <c r="E134" s="194">
        <f>SUM(E135:E139)</f>
        <v>1350</v>
      </c>
      <c r="F134" s="194">
        <f t="shared" ref="F134:G134" si="35">SUM(F135:F139)</f>
        <v>0</v>
      </c>
      <c r="G134" s="194">
        <f t="shared" si="35"/>
        <v>0</v>
      </c>
      <c r="H134" s="194">
        <f t="shared" si="18"/>
        <v>0</v>
      </c>
      <c r="I134" s="204" t="e">
        <f t="shared" si="19"/>
        <v>#DIV/0!</v>
      </c>
    </row>
    <row r="135" spans="1:9" s="212" customFormat="1" ht="12" x14ac:dyDescent="0.25">
      <c r="A135" s="206"/>
      <c r="B135" s="207">
        <v>3231</v>
      </c>
      <c r="C135" s="208"/>
      <c r="D135" s="207" t="s">
        <v>148</v>
      </c>
      <c r="E135" s="195">
        <f>'POSEBNI DIO'!C168</f>
        <v>0</v>
      </c>
      <c r="F135" s="195">
        <f>'POSEBNI DIO'!D168</f>
        <v>0</v>
      </c>
      <c r="G135" s="195">
        <f>'POSEBNI DIO'!E168</f>
        <v>0</v>
      </c>
      <c r="H135" s="195" t="e">
        <f t="shared" si="18"/>
        <v>#DIV/0!</v>
      </c>
      <c r="I135" s="211" t="e">
        <f t="shared" si="19"/>
        <v>#DIV/0!</v>
      </c>
    </row>
    <row r="136" spans="1:9" s="212" customFormat="1" ht="12" x14ac:dyDescent="0.25">
      <c r="A136" s="206"/>
      <c r="B136" s="207">
        <v>3232</v>
      </c>
      <c r="C136" s="208"/>
      <c r="D136" s="207" t="s">
        <v>140</v>
      </c>
      <c r="E136" s="195">
        <f>'POSEBNI DIO'!C169</f>
        <v>1350</v>
      </c>
      <c r="F136" s="195">
        <f>'POSEBNI DIO'!D169</f>
        <v>0</v>
      </c>
      <c r="G136" s="195">
        <f>'POSEBNI DIO'!E169</f>
        <v>0</v>
      </c>
      <c r="H136" s="195">
        <f t="shared" si="18"/>
        <v>0</v>
      </c>
      <c r="I136" s="211" t="e">
        <f t="shared" si="19"/>
        <v>#DIV/0!</v>
      </c>
    </row>
    <row r="137" spans="1:9" s="212" customFormat="1" ht="12" x14ac:dyDescent="0.25">
      <c r="A137" s="206"/>
      <c r="B137" s="207">
        <v>3237</v>
      </c>
      <c r="C137" s="208"/>
      <c r="D137" s="207" t="s">
        <v>151</v>
      </c>
      <c r="E137" s="195">
        <f>'POSEBNI DIO'!C170</f>
        <v>0</v>
      </c>
      <c r="F137" s="195">
        <f>'POSEBNI DIO'!D170</f>
        <v>0</v>
      </c>
      <c r="G137" s="195">
        <f>'POSEBNI DIO'!E170</f>
        <v>0</v>
      </c>
      <c r="H137" s="195" t="e">
        <f t="shared" ref="H137" si="36">G137/E137*100</f>
        <v>#DIV/0!</v>
      </c>
      <c r="I137" s="211" t="e">
        <f t="shared" ref="I137" si="37">G137/F137*100</f>
        <v>#DIV/0!</v>
      </c>
    </row>
    <row r="138" spans="1:9" s="212" customFormat="1" ht="12" x14ac:dyDescent="0.25">
      <c r="A138" s="206"/>
      <c r="B138" s="207">
        <v>3238</v>
      </c>
      <c r="C138" s="208"/>
      <c r="D138" s="207" t="s">
        <v>152</v>
      </c>
      <c r="E138" s="195">
        <f>'POSEBNI DIO'!C171</f>
        <v>0</v>
      </c>
      <c r="F138" s="195">
        <f>'POSEBNI DIO'!D171</f>
        <v>0</v>
      </c>
      <c r="G138" s="195">
        <f>'POSEBNI DIO'!E171</f>
        <v>0</v>
      </c>
      <c r="H138" s="195" t="e">
        <f t="shared" si="18"/>
        <v>#DIV/0!</v>
      </c>
      <c r="I138" s="211" t="e">
        <f t="shared" si="19"/>
        <v>#DIV/0!</v>
      </c>
    </row>
    <row r="139" spans="1:9" s="212" customFormat="1" ht="12" x14ac:dyDescent="0.25">
      <c r="A139" s="206"/>
      <c r="B139" s="207">
        <v>3239</v>
      </c>
      <c r="C139" s="208"/>
      <c r="D139" s="207" t="s">
        <v>153</v>
      </c>
      <c r="E139" s="195">
        <v>0</v>
      </c>
      <c r="F139" s="195">
        <f>'POSEBNI DIO'!D172</f>
        <v>0</v>
      </c>
      <c r="G139" s="195">
        <f>'POSEBNI DIO'!E172</f>
        <v>0</v>
      </c>
      <c r="H139" s="195" t="e">
        <f t="shared" si="18"/>
        <v>#DIV/0!</v>
      </c>
      <c r="I139" s="211" t="e">
        <f t="shared" si="19"/>
        <v>#DIV/0!</v>
      </c>
    </row>
    <row r="140" spans="1:9" s="205" customFormat="1" ht="12" x14ac:dyDescent="0.25">
      <c r="A140" s="216"/>
      <c r="B140" s="217">
        <v>329</v>
      </c>
      <c r="C140" s="219"/>
      <c r="D140" s="217" t="s">
        <v>212</v>
      </c>
      <c r="E140" s="194">
        <f>SUM(E141:E143)</f>
        <v>0</v>
      </c>
      <c r="F140" s="194">
        <f t="shared" ref="F140:G140" si="38">SUM(F141:F143)</f>
        <v>0</v>
      </c>
      <c r="G140" s="194">
        <f t="shared" si="38"/>
        <v>0</v>
      </c>
      <c r="H140" s="194" t="e">
        <f t="shared" si="18"/>
        <v>#DIV/0!</v>
      </c>
      <c r="I140" s="204" t="e">
        <f t="shared" si="19"/>
        <v>#DIV/0!</v>
      </c>
    </row>
    <row r="141" spans="1:9" s="212" customFormat="1" ht="12" x14ac:dyDescent="0.25">
      <c r="A141" s="206"/>
      <c r="B141" s="207">
        <v>3293</v>
      </c>
      <c r="C141" s="208"/>
      <c r="D141" s="207" t="s">
        <v>155</v>
      </c>
      <c r="E141" s="195">
        <f>'POSEBNI DIO'!C174</f>
        <v>0</v>
      </c>
      <c r="F141" s="195">
        <f>'POSEBNI DIO'!D174</f>
        <v>0</v>
      </c>
      <c r="G141" s="195">
        <f>'POSEBNI DIO'!E174</f>
        <v>0</v>
      </c>
      <c r="H141" s="195" t="e">
        <f t="shared" ref="H141" si="39">G141/E141*100</f>
        <v>#DIV/0!</v>
      </c>
      <c r="I141" s="211" t="e">
        <f t="shared" ref="I141" si="40">G141/F141*100</f>
        <v>#DIV/0!</v>
      </c>
    </row>
    <row r="142" spans="1:9" s="212" customFormat="1" ht="12" x14ac:dyDescent="0.25">
      <c r="A142" s="206"/>
      <c r="B142" s="207">
        <v>3294</v>
      </c>
      <c r="C142" s="208"/>
      <c r="D142" s="207" t="s">
        <v>178</v>
      </c>
      <c r="E142" s="195">
        <f>'POSEBNI DIO'!C175</f>
        <v>0</v>
      </c>
      <c r="F142" s="195">
        <f>'POSEBNI DIO'!D175</f>
        <v>0</v>
      </c>
      <c r="G142" s="195">
        <f>'POSEBNI DIO'!E175</f>
        <v>0</v>
      </c>
      <c r="H142" s="195" t="e">
        <f t="shared" si="18"/>
        <v>#DIV/0!</v>
      </c>
      <c r="I142" s="211" t="e">
        <f t="shared" si="19"/>
        <v>#DIV/0!</v>
      </c>
    </row>
    <row r="143" spans="1:9" s="212" customFormat="1" ht="12" x14ac:dyDescent="0.25">
      <c r="A143" s="206"/>
      <c r="B143" s="207">
        <v>3299</v>
      </c>
      <c r="C143" s="208"/>
      <c r="D143" s="207" t="s">
        <v>212</v>
      </c>
      <c r="E143" s="195">
        <f>'POSEBNI DIO'!C176</f>
        <v>0</v>
      </c>
      <c r="F143" s="195">
        <f>'POSEBNI DIO'!D176</f>
        <v>0</v>
      </c>
      <c r="G143" s="195">
        <f>'POSEBNI DIO'!E176</f>
        <v>0</v>
      </c>
      <c r="H143" s="195" t="e">
        <f t="shared" si="18"/>
        <v>#DIV/0!</v>
      </c>
      <c r="I143" s="211" t="e">
        <f t="shared" si="19"/>
        <v>#DIV/0!</v>
      </c>
    </row>
    <row r="144" spans="1:9" s="485" customFormat="1" x14ac:dyDescent="0.25">
      <c r="A144" s="481"/>
      <c r="B144" s="482"/>
      <c r="C144" s="482">
        <v>4</v>
      </c>
      <c r="D144" s="482" t="s">
        <v>321</v>
      </c>
      <c r="E144" s="508">
        <f>E145+E155</f>
        <v>82.6</v>
      </c>
      <c r="F144" s="508">
        <f>F145+F155</f>
        <v>1350</v>
      </c>
      <c r="G144" s="508">
        <f>G145+G155</f>
        <v>404.6</v>
      </c>
      <c r="H144" s="508">
        <f t="shared" si="18"/>
        <v>489.83050847457628</v>
      </c>
      <c r="I144" s="509">
        <f t="shared" si="19"/>
        <v>29.970370370370368</v>
      </c>
    </row>
    <row r="145" spans="1:9" s="35" customFormat="1" x14ac:dyDescent="0.25">
      <c r="A145" s="45"/>
      <c r="B145" s="12">
        <v>32</v>
      </c>
      <c r="C145" s="38"/>
      <c r="D145" s="12" t="s">
        <v>34</v>
      </c>
      <c r="E145" s="80">
        <f>E146+E150+E153</f>
        <v>0</v>
      </c>
      <c r="F145" s="80">
        <f>F146+F150+F153</f>
        <v>1000</v>
      </c>
      <c r="G145" s="80">
        <f>G146+G150+G153</f>
        <v>65.599999999999994</v>
      </c>
      <c r="H145" s="80" t="e">
        <f t="shared" si="18"/>
        <v>#DIV/0!</v>
      </c>
      <c r="I145" s="92">
        <f t="shared" si="19"/>
        <v>6.5599999999999987</v>
      </c>
    </row>
    <row r="146" spans="1:9" s="205" customFormat="1" ht="12" x14ac:dyDescent="0.25">
      <c r="A146" s="216"/>
      <c r="B146" s="217">
        <v>322</v>
      </c>
      <c r="C146" s="219"/>
      <c r="D146" s="217" t="s">
        <v>170</v>
      </c>
      <c r="E146" s="194">
        <f>SUM(E147:E149)</f>
        <v>0</v>
      </c>
      <c r="F146" s="194">
        <f t="shared" ref="F146:G146" si="41">SUM(F147:F149)</f>
        <v>1000</v>
      </c>
      <c r="G146" s="194">
        <f t="shared" si="41"/>
        <v>65.599999999999994</v>
      </c>
      <c r="H146" s="194" t="e">
        <f t="shared" si="18"/>
        <v>#DIV/0!</v>
      </c>
      <c r="I146" s="204">
        <f t="shared" si="19"/>
        <v>6.5599999999999987</v>
      </c>
    </row>
    <row r="147" spans="1:9" s="212" customFormat="1" ht="12" x14ac:dyDescent="0.25">
      <c r="A147" s="206"/>
      <c r="B147" s="207">
        <v>3221</v>
      </c>
      <c r="C147" s="208"/>
      <c r="D147" s="207" t="s">
        <v>145</v>
      </c>
      <c r="E147" s="195">
        <v>0</v>
      </c>
      <c r="F147" s="195">
        <f>'POSEBNI DIO'!D58+'POSEBNI DIO'!D350</f>
        <v>0</v>
      </c>
      <c r="G147" s="195">
        <f>'POSEBNI DIO'!E58+'POSEBNI DIO'!E350</f>
        <v>65.599999999999994</v>
      </c>
      <c r="H147" s="195" t="e">
        <f t="shared" si="18"/>
        <v>#DIV/0!</v>
      </c>
      <c r="I147" s="211" t="e">
        <f t="shared" si="19"/>
        <v>#DIV/0!</v>
      </c>
    </row>
    <row r="148" spans="1:9" s="212" customFormat="1" ht="12" x14ac:dyDescent="0.25">
      <c r="A148" s="206"/>
      <c r="B148" s="207">
        <v>3222</v>
      </c>
      <c r="C148" s="208"/>
      <c r="D148" s="207" t="s">
        <v>173</v>
      </c>
      <c r="E148" s="195">
        <v>0</v>
      </c>
      <c r="F148" s="195">
        <f>'POSEBNI DIO'!D351+'POSEBNI DIO'!D59</f>
        <v>1000</v>
      </c>
      <c r="G148" s="195">
        <f>'POSEBNI DIO'!E351+'POSEBNI DIO'!E59</f>
        <v>0</v>
      </c>
      <c r="H148" s="195" t="e">
        <f t="shared" si="18"/>
        <v>#DIV/0!</v>
      </c>
      <c r="I148" s="211">
        <f t="shared" si="19"/>
        <v>0</v>
      </c>
    </row>
    <row r="149" spans="1:9" s="212" customFormat="1" ht="12" x14ac:dyDescent="0.25">
      <c r="A149" s="206"/>
      <c r="B149" s="207">
        <v>3225</v>
      </c>
      <c r="C149" s="208"/>
      <c r="D149" s="207" t="s">
        <v>146</v>
      </c>
      <c r="E149" s="195">
        <f>'POSEBNI DIO'!C60+'POSEBNI DIO'!C352</f>
        <v>0</v>
      </c>
      <c r="F149" s="195">
        <f>'POSEBNI DIO'!D60+'POSEBNI DIO'!D352</f>
        <v>0</v>
      </c>
      <c r="G149" s="195">
        <f>'POSEBNI DIO'!E60+'POSEBNI DIO'!E352</f>
        <v>0</v>
      </c>
      <c r="H149" s="195" t="e">
        <f t="shared" si="18"/>
        <v>#DIV/0!</v>
      </c>
      <c r="I149" s="211" t="e">
        <f t="shared" si="19"/>
        <v>#DIV/0!</v>
      </c>
    </row>
    <row r="150" spans="1:9" s="205" customFormat="1" ht="12" x14ac:dyDescent="0.25">
      <c r="A150" s="216"/>
      <c r="B150" s="217">
        <v>323</v>
      </c>
      <c r="C150" s="219"/>
      <c r="D150" s="217" t="s">
        <v>171</v>
      </c>
      <c r="E150" s="194">
        <f>SUM(E151:E152)</f>
        <v>0</v>
      </c>
      <c r="F150" s="194">
        <f t="shared" ref="F150:G150" si="42">SUM(F151:F152)</f>
        <v>0</v>
      </c>
      <c r="G150" s="194">
        <f t="shared" si="42"/>
        <v>0</v>
      </c>
      <c r="H150" s="194" t="e">
        <f t="shared" si="18"/>
        <v>#DIV/0!</v>
      </c>
      <c r="I150" s="204" t="e">
        <f t="shared" si="19"/>
        <v>#DIV/0!</v>
      </c>
    </row>
    <row r="151" spans="1:9" s="212" customFormat="1" ht="12" x14ac:dyDescent="0.25">
      <c r="A151" s="206"/>
      <c r="B151" s="207">
        <v>3232</v>
      </c>
      <c r="C151" s="208"/>
      <c r="D151" s="207" t="s">
        <v>140</v>
      </c>
      <c r="E151" s="195">
        <f>'POSEBNI DIO'!C62</f>
        <v>0</v>
      </c>
      <c r="F151" s="195">
        <f>'POSEBNI DIO'!D194</f>
        <v>0</v>
      </c>
      <c r="G151" s="195">
        <f>'POSEBNI DIO'!E194</f>
        <v>0</v>
      </c>
      <c r="H151" s="195" t="e">
        <f t="shared" si="18"/>
        <v>#DIV/0!</v>
      </c>
      <c r="I151" s="211" t="e">
        <f t="shared" si="19"/>
        <v>#DIV/0!</v>
      </c>
    </row>
    <row r="152" spans="1:9" s="212" customFormat="1" ht="12" x14ac:dyDescent="0.25">
      <c r="A152" s="206"/>
      <c r="B152" s="207">
        <v>3239</v>
      </c>
      <c r="C152" s="208"/>
      <c r="D152" s="207" t="s">
        <v>334</v>
      </c>
      <c r="E152" s="560">
        <v>0</v>
      </c>
      <c r="F152" s="195">
        <f>'POSEBNI DIO'!D193</f>
        <v>0</v>
      </c>
      <c r="G152" s="195">
        <f>'POSEBNI DIO'!E193</f>
        <v>0</v>
      </c>
      <c r="H152" s="195"/>
      <c r="I152" s="211"/>
    </row>
    <row r="153" spans="1:9" s="205" customFormat="1" ht="12" x14ac:dyDescent="0.25">
      <c r="A153" s="216"/>
      <c r="B153" s="217">
        <v>329</v>
      </c>
      <c r="C153" s="219"/>
      <c r="D153" s="217" t="s">
        <v>212</v>
      </c>
      <c r="E153" s="194">
        <v>0</v>
      </c>
      <c r="F153" s="194">
        <f t="shared" ref="F153:G153" si="43">F154</f>
        <v>0</v>
      </c>
      <c r="G153" s="194">
        <f t="shared" si="43"/>
        <v>0</v>
      </c>
      <c r="H153" s="194" t="e">
        <f t="shared" si="18"/>
        <v>#DIV/0!</v>
      </c>
      <c r="I153" s="204" t="e">
        <f t="shared" si="19"/>
        <v>#DIV/0!</v>
      </c>
    </row>
    <row r="154" spans="1:9" s="212" customFormat="1" ht="12" x14ac:dyDescent="0.25">
      <c r="A154" s="206"/>
      <c r="B154" s="207">
        <v>3299</v>
      </c>
      <c r="C154" s="208"/>
      <c r="D154" s="207" t="s">
        <v>212</v>
      </c>
      <c r="E154" s="195">
        <v>0</v>
      </c>
      <c r="F154" s="195">
        <v>0</v>
      </c>
      <c r="G154" s="195">
        <v>0</v>
      </c>
      <c r="H154" s="195" t="e">
        <f t="shared" ref="H154:H230" si="44">G154/E154*100</f>
        <v>#DIV/0!</v>
      </c>
      <c r="I154" s="211" t="e">
        <f t="shared" ref="I154:I230" si="45">G154/F154*100</f>
        <v>#DIV/0!</v>
      </c>
    </row>
    <row r="155" spans="1:9" s="212" customFormat="1" ht="12.75" x14ac:dyDescent="0.25">
      <c r="A155" s="564"/>
      <c r="B155" s="569">
        <v>37</v>
      </c>
      <c r="C155" s="566"/>
      <c r="D155" s="565" t="s">
        <v>214</v>
      </c>
      <c r="E155" s="567">
        <f>SUM(E156)</f>
        <v>82.6</v>
      </c>
      <c r="F155" s="567">
        <f t="shared" ref="F155:G156" si="46">SUM(F156)</f>
        <v>350</v>
      </c>
      <c r="G155" s="567">
        <f t="shared" si="46"/>
        <v>339</v>
      </c>
      <c r="H155" s="567"/>
      <c r="I155" s="568"/>
    </row>
    <row r="156" spans="1:9" s="212" customFormat="1" ht="12" x14ac:dyDescent="0.25">
      <c r="A156" s="564"/>
      <c r="B156" s="570">
        <v>372</v>
      </c>
      <c r="C156" s="566"/>
      <c r="D156" s="565" t="s">
        <v>214</v>
      </c>
      <c r="E156" s="567">
        <f>SUM(E157)</f>
        <v>82.6</v>
      </c>
      <c r="F156" s="567">
        <f t="shared" si="46"/>
        <v>350</v>
      </c>
      <c r="G156" s="567">
        <f t="shared" si="46"/>
        <v>339</v>
      </c>
      <c r="H156" s="567"/>
      <c r="I156" s="568"/>
    </row>
    <row r="157" spans="1:9" s="212" customFormat="1" ht="12" x14ac:dyDescent="0.25">
      <c r="A157" s="564"/>
      <c r="B157" s="565">
        <v>3722</v>
      </c>
      <c r="C157" s="566"/>
      <c r="D157" s="565" t="s">
        <v>350</v>
      </c>
      <c r="E157" s="567">
        <v>82.6</v>
      </c>
      <c r="F157" s="567">
        <v>350</v>
      </c>
      <c r="G157" s="567">
        <v>339</v>
      </c>
      <c r="H157" s="567"/>
      <c r="I157" s="568"/>
    </row>
    <row r="158" spans="1:9" s="485" customFormat="1" x14ac:dyDescent="0.25">
      <c r="A158" s="481"/>
      <c r="B158" s="482"/>
      <c r="C158" s="482">
        <v>5</v>
      </c>
      <c r="D158" s="482" t="s">
        <v>318</v>
      </c>
      <c r="E158" s="508">
        <f>E159+E195+E198+E201+E169</f>
        <v>3008585.41</v>
      </c>
      <c r="F158" s="508">
        <f t="shared" ref="F158:G158" si="47">F159+F195+F198+F201+F169</f>
        <v>3700810</v>
      </c>
      <c r="G158" s="508">
        <f t="shared" si="47"/>
        <v>3603565.2</v>
      </c>
      <c r="H158" s="508">
        <f t="shared" si="44"/>
        <v>119.77606445947633</v>
      </c>
      <c r="I158" s="509">
        <f t="shared" si="45"/>
        <v>97.372337407216264</v>
      </c>
    </row>
    <row r="159" spans="1:9" s="35" customFormat="1" x14ac:dyDescent="0.25">
      <c r="A159" s="28"/>
      <c r="B159" s="6">
        <v>31</v>
      </c>
      <c r="C159" s="6"/>
      <c r="D159" s="6" t="s">
        <v>22</v>
      </c>
      <c r="E159" s="80">
        <f>E160+E164+E166</f>
        <v>2469920.1500000004</v>
      </c>
      <c r="F159" s="80">
        <f t="shared" ref="F159:G159" si="48">F160+F164+F166</f>
        <v>3000154</v>
      </c>
      <c r="G159" s="80">
        <f t="shared" si="48"/>
        <v>2964440.2100000004</v>
      </c>
      <c r="H159" s="80">
        <f t="shared" si="44"/>
        <v>120.02170232102442</v>
      </c>
      <c r="I159" s="92">
        <f t="shared" si="45"/>
        <v>98.809601440459403</v>
      </c>
    </row>
    <row r="160" spans="1:9" s="205" customFormat="1" ht="12" x14ac:dyDescent="0.25">
      <c r="A160" s="200"/>
      <c r="B160" s="201">
        <v>311</v>
      </c>
      <c r="C160" s="201"/>
      <c r="D160" s="201" t="s">
        <v>181</v>
      </c>
      <c r="E160" s="194">
        <f>SUM(E161:E163)</f>
        <v>2028434.8900000001</v>
      </c>
      <c r="F160" s="194">
        <f t="shared" ref="F160:G160" si="49">SUM(F161:F163)</f>
        <v>2503265</v>
      </c>
      <c r="G160" s="194">
        <f t="shared" si="49"/>
        <v>2467215.7600000002</v>
      </c>
      <c r="H160" s="194">
        <f t="shared" si="44"/>
        <v>121.63149885476483</v>
      </c>
      <c r="I160" s="204">
        <f t="shared" si="45"/>
        <v>98.559911156030239</v>
      </c>
    </row>
    <row r="161" spans="1:12" s="212" customFormat="1" ht="12" x14ac:dyDescent="0.25">
      <c r="A161" s="222"/>
      <c r="B161" s="223">
        <v>3111</v>
      </c>
      <c r="C161" s="223"/>
      <c r="D161" s="223" t="s">
        <v>182</v>
      </c>
      <c r="E161" s="195">
        <v>1956813.51</v>
      </c>
      <c r="F161" s="195">
        <f>'POSEBNI DIO'!D357+'POSEBNI DIO'!D263+'POSEBNI DIO'!D209+'POSEBNI DIO'!D402</f>
        <v>2379850</v>
      </c>
      <c r="G161" s="195">
        <f>'POSEBNI DIO'!E357+'POSEBNI DIO'!E263+'POSEBNI DIO'!E209+'POSEBNI DIO'!E402</f>
        <v>2350518.25</v>
      </c>
      <c r="H161" s="195">
        <f t="shared" si="44"/>
        <v>120.11968631594331</v>
      </c>
      <c r="I161" s="211">
        <f t="shared" si="45"/>
        <v>98.767495850578811</v>
      </c>
    </row>
    <row r="162" spans="1:12" s="212" customFormat="1" ht="12" x14ac:dyDescent="0.25">
      <c r="A162" s="222"/>
      <c r="B162" s="223">
        <v>3113</v>
      </c>
      <c r="C162" s="223"/>
      <c r="D162" s="223" t="s">
        <v>183</v>
      </c>
      <c r="E162" s="195">
        <v>44486.51</v>
      </c>
      <c r="F162" s="195">
        <f>'POSEBNI DIO'!D210</f>
        <v>88200</v>
      </c>
      <c r="G162" s="195">
        <f>'POSEBNI DIO'!E210</f>
        <v>82918.740000000005</v>
      </c>
      <c r="H162" s="195">
        <f t="shared" si="44"/>
        <v>186.39075081412321</v>
      </c>
      <c r="I162" s="211">
        <f t="shared" si="45"/>
        <v>94.012176870748306</v>
      </c>
    </row>
    <row r="163" spans="1:12" s="212" customFormat="1" ht="12" x14ac:dyDescent="0.25">
      <c r="A163" s="222"/>
      <c r="B163" s="223">
        <v>3114</v>
      </c>
      <c r="C163" s="223"/>
      <c r="D163" s="223" t="s">
        <v>184</v>
      </c>
      <c r="E163" s="195">
        <v>27134.87</v>
      </c>
      <c r="F163" s="195">
        <f>'POSEBNI DIO'!D211</f>
        <v>35215</v>
      </c>
      <c r="G163" s="195">
        <f>'POSEBNI DIO'!E211</f>
        <v>33778.769999999997</v>
      </c>
      <c r="H163" s="195">
        <f t="shared" si="44"/>
        <v>124.48473127013322</v>
      </c>
      <c r="I163" s="211">
        <f t="shared" si="45"/>
        <v>95.921539116853609</v>
      </c>
    </row>
    <row r="164" spans="1:12" s="205" customFormat="1" ht="12" x14ac:dyDescent="0.25">
      <c r="A164" s="200"/>
      <c r="B164" s="201">
        <v>312</v>
      </c>
      <c r="C164" s="201"/>
      <c r="D164" s="201" t="s">
        <v>165</v>
      </c>
      <c r="E164" s="194">
        <f>E165</f>
        <v>80655.539999999994</v>
      </c>
      <c r="F164" s="194">
        <f t="shared" ref="F164:G164" si="50">F165</f>
        <v>93692</v>
      </c>
      <c r="G164" s="194">
        <f t="shared" si="50"/>
        <v>93630.930000000008</v>
      </c>
      <c r="H164" s="194">
        <f t="shared" si="44"/>
        <v>116.08741321426899</v>
      </c>
      <c r="I164" s="204">
        <f t="shared" si="45"/>
        <v>99.934818340946947</v>
      </c>
    </row>
    <row r="165" spans="1:12" s="212" customFormat="1" ht="12" x14ac:dyDescent="0.25">
      <c r="A165" s="222"/>
      <c r="B165" s="223">
        <v>3121</v>
      </c>
      <c r="C165" s="223"/>
      <c r="D165" s="223" t="s">
        <v>165</v>
      </c>
      <c r="E165" s="195">
        <v>80655.539999999994</v>
      </c>
      <c r="F165" s="195">
        <f>'POSEBNI DIO'!D213+'POSEBNI DIO'!D265+'POSEBNI DIO'!D359+'POSEBNI DIO'!D404</f>
        <v>93692</v>
      </c>
      <c r="G165" s="195">
        <f>'POSEBNI DIO'!E213+'POSEBNI DIO'!E265+'POSEBNI DIO'!E359+'POSEBNI DIO'!E404</f>
        <v>93630.930000000008</v>
      </c>
      <c r="H165" s="195">
        <f t="shared" si="44"/>
        <v>116.08741321426899</v>
      </c>
      <c r="I165" s="211">
        <f t="shared" si="45"/>
        <v>99.934818340946947</v>
      </c>
    </row>
    <row r="166" spans="1:12" s="205" customFormat="1" ht="12" x14ac:dyDescent="0.25">
      <c r="A166" s="200"/>
      <c r="B166" s="201">
        <v>313</v>
      </c>
      <c r="C166" s="201"/>
      <c r="D166" s="201" t="s">
        <v>185</v>
      </c>
      <c r="E166" s="194">
        <f>SUM(E167:E168)</f>
        <v>360829.72</v>
      </c>
      <c r="F166" s="194">
        <f t="shared" ref="F166:G166" si="51">SUM(F167:F168)</f>
        <v>403197</v>
      </c>
      <c r="G166" s="194">
        <f t="shared" si="51"/>
        <v>403593.52</v>
      </c>
      <c r="H166" s="194">
        <f t="shared" si="44"/>
        <v>111.85151821751269</v>
      </c>
      <c r="I166" s="204">
        <f t="shared" si="45"/>
        <v>100.09834398569436</v>
      </c>
    </row>
    <row r="167" spans="1:12" s="212" customFormat="1" ht="12" x14ac:dyDescent="0.25">
      <c r="A167" s="222"/>
      <c r="B167" s="223">
        <v>3132</v>
      </c>
      <c r="C167" s="223"/>
      <c r="D167" s="223" t="s">
        <v>186</v>
      </c>
      <c r="E167" s="195">
        <v>360829.72</v>
      </c>
      <c r="F167" s="195">
        <f>'POSEBNI DIO'!D215+'POSEBNI DIO'!D267+'POSEBNI DIO'!D361+'POSEBNI DIO'!D406</f>
        <v>403197</v>
      </c>
      <c r="G167" s="195">
        <f>'POSEBNI DIO'!E215+'POSEBNI DIO'!E267+'POSEBNI DIO'!E361+'POSEBNI DIO'!E406</f>
        <v>403593.52</v>
      </c>
      <c r="H167" s="195">
        <f t="shared" si="44"/>
        <v>111.85151821751269</v>
      </c>
      <c r="I167" s="211">
        <f t="shared" si="45"/>
        <v>100.09834398569436</v>
      </c>
    </row>
    <row r="168" spans="1:12" s="212" customFormat="1" ht="12" x14ac:dyDescent="0.25">
      <c r="A168" s="222"/>
      <c r="B168" s="223">
        <v>3133</v>
      </c>
      <c r="C168" s="223"/>
      <c r="D168" s="223" t="s">
        <v>187</v>
      </c>
      <c r="E168" s="195">
        <f>'POSEBNI DIO'!C216</f>
        <v>0</v>
      </c>
      <c r="F168" s="195">
        <f>'POSEBNI DIO'!D216</f>
        <v>0</v>
      </c>
      <c r="G168" s="195">
        <f>'POSEBNI DIO'!E216</f>
        <v>0</v>
      </c>
      <c r="H168" s="195" t="e">
        <f t="shared" si="44"/>
        <v>#DIV/0!</v>
      </c>
      <c r="I168" s="211" t="e">
        <f t="shared" si="45"/>
        <v>#DIV/0!</v>
      </c>
    </row>
    <row r="169" spans="1:12" s="35" customFormat="1" x14ac:dyDescent="0.25">
      <c r="A169" s="45"/>
      <c r="B169" s="12">
        <v>32</v>
      </c>
      <c r="C169" s="38"/>
      <c r="D169" s="12" t="s">
        <v>34</v>
      </c>
      <c r="E169" s="80">
        <f>E170+E175+E181+E189</f>
        <v>480757.35000000009</v>
      </c>
      <c r="F169" s="80">
        <f>F170+F175+F181+F189</f>
        <v>639461</v>
      </c>
      <c r="G169" s="80">
        <f t="shared" ref="G169" si="52">G170+G175+G181+G189</f>
        <v>573766.17000000004</v>
      </c>
      <c r="H169" s="80">
        <f t="shared" si="44"/>
        <v>119.34631264607809</v>
      </c>
      <c r="I169" s="92">
        <f t="shared" si="45"/>
        <v>89.726530625010753</v>
      </c>
    </row>
    <row r="170" spans="1:12" s="205" customFormat="1" ht="12" x14ac:dyDescent="0.25">
      <c r="A170" s="216"/>
      <c r="B170" s="217">
        <v>321</v>
      </c>
      <c r="C170" s="219"/>
      <c r="D170" s="217" t="s">
        <v>169</v>
      </c>
      <c r="E170" s="194">
        <f>SUM(E171:E174)</f>
        <v>78284.19</v>
      </c>
      <c r="F170" s="194">
        <f t="shared" ref="F170" si="53">SUM(F171:F174)</f>
        <v>100953</v>
      </c>
      <c r="G170" s="194">
        <f>SUM(G171:G174)</f>
        <v>79780.88</v>
      </c>
      <c r="H170" s="194">
        <f t="shared" si="44"/>
        <v>101.91186751756645</v>
      </c>
      <c r="I170" s="204">
        <f t="shared" si="45"/>
        <v>79.027745584578966</v>
      </c>
    </row>
    <row r="171" spans="1:12" s="212" customFormat="1" ht="12" x14ac:dyDescent="0.25">
      <c r="A171" s="206"/>
      <c r="B171" s="207">
        <v>3211</v>
      </c>
      <c r="C171" s="208"/>
      <c r="D171" s="207" t="s">
        <v>143</v>
      </c>
      <c r="E171" s="195">
        <f>'POSEBNI DIO'!C219+'POSEBNI DIO'!C409</f>
        <v>2879.64</v>
      </c>
      <c r="F171" s="195">
        <v>5467</v>
      </c>
      <c r="G171" s="195">
        <f>'POSEBNI DIO'!E219+'POSEBNI DIO'!E409</f>
        <v>1597.5</v>
      </c>
      <c r="H171" s="195">
        <f t="shared" si="44"/>
        <v>55.475684460557574</v>
      </c>
      <c r="I171" s="211">
        <f t="shared" si="45"/>
        <v>29.220779220779221</v>
      </c>
    </row>
    <row r="172" spans="1:12" s="212" customFormat="1" ht="12" x14ac:dyDescent="0.25">
      <c r="A172" s="206"/>
      <c r="B172" s="207">
        <v>3212</v>
      </c>
      <c r="C172" s="208"/>
      <c r="D172" s="207" t="s">
        <v>188</v>
      </c>
      <c r="E172" s="195">
        <v>75404.55</v>
      </c>
      <c r="F172" s="195">
        <f>'POSEBNI DIO'!D220+'POSEBNI DIO'!D364+'POSEBNI DIO'!D410</f>
        <v>93321</v>
      </c>
      <c r="G172" s="195">
        <f>'POSEBNI DIO'!E220+'POSEBNI DIO'!E364+'POSEBNI DIO'!E410</f>
        <v>77115.42</v>
      </c>
      <c r="H172" s="195">
        <f t="shared" si="44"/>
        <v>102.26892143776469</v>
      </c>
      <c r="I172" s="211">
        <f t="shared" si="45"/>
        <v>82.63458385572379</v>
      </c>
    </row>
    <row r="173" spans="1:12" s="212" customFormat="1" ht="12" x14ac:dyDescent="0.25">
      <c r="A173" s="206"/>
      <c r="B173" s="207">
        <v>3213</v>
      </c>
      <c r="C173" s="208"/>
      <c r="D173" s="207" t="s">
        <v>144</v>
      </c>
      <c r="E173" s="195">
        <v>0</v>
      </c>
      <c r="F173" s="195">
        <v>1200</v>
      </c>
      <c r="G173" s="195">
        <f>'POSEBNI DIO'!E221</f>
        <v>1067.96</v>
      </c>
      <c r="H173" s="195"/>
      <c r="I173" s="211"/>
    </row>
    <row r="174" spans="1:12" s="212" customFormat="1" ht="12" x14ac:dyDescent="0.25">
      <c r="A174" s="206"/>
      <c r="B174" s="207">
        <v>3214</v>
      </c>
      <c r="C174" s="208"/>
      <c r="D174" s="207" t="s">
        <v>340</v>
      </c>
      <c r="E174" s="195">
        <f>'POSEBNI DIO'!C222</f>
        <v>0</v>
      </c>
      <c r="F174" s="195">
        <v>965</v>
      </c>
      <c r="G174" s="195">
        <f>'POSEBNI DIO'!E222</f>
        <v>0</v>
      </c>
      <c r="H174" s="195" t="e">
        <f t="shared" si="44"/>
        <v>#DIV/0!</v>
      </c>
      <c r="I174" s="211">
        <f t="shared" si="45"/>
        <v>0</v>
      </c>
    </row>
    <row r="175" spans="1:12" s="205" customFormat="1" ht="12" x14ac:dyDescent="0.25">
      <c r="A175" s="216"/>
      <c r="B175" s="217">
        <v>322</v>
      </c>
      <c r="C175" s="219"/>
      <c r="D175" s="217" t="s">
        <v>170</v>
      </c>
      <c r="E175" s="194">
        <f>SUM(E176:E180)</f>
        <v>214817.26</v>
      </c>
      <c r="F175" s="194">
        <f t="shared" ref="F175:G175" si="54">SUM(F176:F180)</f>
        <v>251508</v>
      </c>
      <c r="G175" s="194">
        <f t="shared" si="54"/>
        <v>258020.12999999998</v>
      </c>
      <c r="H175" s="194">
        <f t="shared" si="44"/>
        <v>120.11145193826603</v>
      </c>
      <c r="I175" s="204">
        <f t="shared" si="45"/>
        <v>102.58923374206783</v>
      </c>
      <c r="L175" s="205">
        <v>1</v>
      </c>
    </row>
    <row r="176" spans="1:12" s="212" customFormat="1" ht="12" x14ac:dyDescent="0.25">
      <c r="A176" s="206"/>
      <c r="B176" s="207">
        <v>3221</v>
      </c>
      <c r="C176" s="208"/>
      <c r="D176" s="207" t="s">
        <v>145</v>
      </c>
      <c r="E176" s="195">
        <v>3170.26</v>
      </c>
      <c r="F176" s="195">
        <f>'POSEBNI DIO'!D89+'POSEBNI DIO'!D273+'POSEBNI DIO'!D104+'POSEBNI DIO'!D224</f>
        <v>19327</v>
      </c>
      <c r="G176" s="195">
        <f>'POSEBNI DIO'!E89+'POSEBNI DIO'!E273+'POSEBNI DIO'!E104+'POSEBNI DIO'!E224</f>
        <v>15446.99</v>
      </c>
      <c r="H176" s="195">
        <f t="shared" si="44"/>
        <v>487.24678732974576</v>
      </c>
      <c r="I176" s="211">
        <f t="shared" si="45"/>
        <v>79.924406271019819</v>
      </c>
    </row>
    <row r="177" spans="1:14" s="212" customFormat="1" ht="12" x14ac:dyDescent="0.25">
      <c r="A177" s="206"/>
      <c r="B177" s="207">
        <v>3222</v>
      </c>
      <c r="C177" s="208"/>
      <c r="D177" s="207" t="s">
        <v>173</v>
      </c>
      <c r="E177" s="195">
        <v>158434.15</v>
      </c>
      <c r="F177" s="195">
        <f>'POSEBNI DIO'!D74+'POSEBNI DIO'!D79+'POSEBNI DIO'!D84+'POSEBNI DIO'!D90+'POSEBNI DIO'!D105</f>
        <v>169673</v>
      </c>
      <c r="G177" s="195">
        <f>'POSEBNI DIO'!E74+'POSEBNI DIO'!E79+'POSEBNI DIO'!E84+'POSEBNI DIO'!E90+'POSEBNI DIO'!E105</f>
        <v>176815.94999999998</v>
      </c>
      <c r="H177" s="195">
        <f t="shared" si="44"/>
        <v>111.6021703654168</v>
      </c>
      <c r="I177" s="211">
        <f t="shared" si="45"/>
        <v>104.20983303177287</v>
      </c>
    </row>
    <row r="178" spans="1:14" s="212" customFormat="1" ht="12" x14ac:dyDescent="0.25">
      <c r="A178" s="206"/>
      <c r="B178" s="207">
        <v>3223</v>
      </c>
      <c r="C178" s="208"/>
      <c r="D178" s="207" t="s">
        <v>141</v>
      </c>
      <c r="E178" s="195">
        <v>17137.03</v>
      </c>
      <c r="F178" s="195">
        <f>'POSEBNI DIO'!D274</f>
        <v>26500</v>
      </c>
      <c r="G178" s="195">
        <f>'POSEBNI DIO'!E274</f>
        <v>18042.25</v>
      </c>
      <c r="H178" s="195">
        <f t="shared" si="44"/>
        <v>105.2822455232908</v>
      </c>
      <c r="I178" s="211">
        <f t="shared" si="45"/>
        <v>68.083962264150941</v>
      </c>
    </row>
    <row r="179" spans="1:14" s="212" customFormat="1" ht="12" x14ac:dyDescent="0.25">
      <c r="A179" s="206"/>
      <c r="B179" s="207">
        <v>3224</v>
      </c>
      <c r="C179" s="208"/>
      <c r="D179" s="207" t="s">
        <v>139</v>
      </c>
      <c r="E179" s="195">
        <v>9462.73</v>
      </c>
      <c r="F179" s="195">
        <f>'POSEBNI DIO'!D275</f>
        <v>5808</v>
      </c>
      <c r="G179" s="195">
        <f>'POSEBNI DIO'!E275</f>
        <v>732.38</v>
      </c>
      <c r="H179" s="195">
        <f t="shared" si="44"/>
        <v>7.7396269364126429</v>
      </c>
      <c r="I179" s="211">
        <f t="shared" si="45"/>
        <v>12.609848484848484</v>
      </c>
    </row>
    <row r="180" spans="1:14" s="212" customFormat="1" ht="12" x14ac:dyDescent="0.25">
      <c r="A180" s="206"/>
      <c r="B180" s="207">
        <v>3225</v>
      </c>
      <c r="C180" s="208"/>
      <c r="D180" s="207" t="s">
        <v>146</v>
      </c>
      <c r="E180" s="195">
        <v>26613.09</v>
      </c>
      <c r="F180" s="195">
        <f>'POSEBNI DIO'!D92+'POSEBNI DIO'!D225+'POSEBNI DIO'!D276</f>
        <v>30200</v>
      </c>
      <c r="G180" s="195">
        <f>'POSEBNI DIO'!E92+'POSEBNI DIO'!E225+'POSEBNI DIO'!E276</f>
        <v>46982.560000000005</v>
      </c>
      <c r="H180" s="195">
        <f t="shared" si="44"/>
        <v>176.53928950001674</v>
      </c>
      <c r="I180" s="211">
        <f t="shared" si="45"/>
        <v>155.57139072847684</v>
      </c>
    </row>
    <row r="181" spans="1:14" s="205" customFormat="1" ht="12" x14ac:dyDescent="0.25">
      <c r="A181" s="216"/>
      <c r="B181" s="217">
        <v>323</v>
      </c>
      <c r="C181" s="219"/>
      <c r="D181" s="217" t="s">
        <v>171</v>
      </c>
      <c r="E181" s="194">
        <f>SUM(E182:E188)</f>
        <v>164672.06000000006</v>
      </c>
      <c r="F181" s="194">
        <f t="shared" ref="F181:G181" si="55">SUM(F182:F188)</f>
        <v>181900</v>
      </c>
      <c r="G181" s="194">
        <f t="shared" si="55"/>
        <v>137497.01999999999</v>
      </c>
      <c r="H181" s="194">
        <f t="shared" si="44"/>
        <v>83.497479778901123</v>
      </c>
      <c r="I181" s="204">
        <f t="shared" si="45"/>
        <v>75.589345794392514</v>
      </c>
      <c r="N181" s="195"/>
    </row>
    <row r="182" spans="1:14" s="212" customFormat="1" ht="12" x14ac:dyDescent="0.25">
      <c r="A182" s="206"/>
      <c r="B182" s="207">
        <v>3231</v>
      </c>
      <c r="C182" s="208"/>
      <c r="D182" s="207" t="s">
        <v>148</v>
      </c>
      <c r="E182" s="195">
        <v>104506.46</v>
      </c>
      <c r="F182" s="195">
        <f>'POSEBNI DIO'!D227+'POSEBNI DIO'!D278+'POSEBNI DIO'!D107</f>
        <v>120250</v>
      </c>
      <c r="G182" s="195">
        <f>'POSEBNI DIO'!E227+'POSEBNI DIO'!E278+'POSEBNI DIO'!E107</f>
        <v>84146.47</v>
      </c>
      <c r="H182" s="195">
        <f t="shared" si="44"/>
        <v>80.517960325132051</v>
      </c>
      <c r="I182" s="211">
        <f t="shared" si="45"/>
        <v>69.976274428274436</v>
      </c>
      <c r="N182" s="195"/>
    </row>
    <row r="183" spans="1:14" s="212" customFormat="1" ht="12" x14ac:dyDescent="0.25">
      <c r="A183" s="206"/>
      <c r="B183" s="207">
        <v>3233</v>
      </c>
      <c r="C183" s="208"/>
      <c r="D183" s="207" t="s">
        <v>149</v>
      </c>
      <c r="E183" s="195">
        <v>537.70000000000005</v>
      </c>
      <c r="F183" s="195">
        <f>'POSEBNI DIO'!D228</f>
        <v>0</v>
      </c>
      <c r="G183" s="195">
        <f>'POSEBNI DIO'!E228</f>
        <v>0</v>
      </c>
      <c r="H183" s="195">
        <f t="shared" si="44"/>
        <v>0</v>
      </c>
      <c r="I183" s="211"/>
      <c r="N183" s="501"/>
    </row>
    <row r="184" spans="1:14" s="212" customFormat="1" ht="12" x14ac:dyDescent="0.25">
      <c r="A184" s="206"/>
      <c r="B184" s="207">
        <v>3232</v>
      </c>
      <c r="C184" s="208"/>
      <c r="D184" s="207" t="s">
        <v>140</v>
      </c>
      <c r="E184" s="195">
        <v>31009.07</v>
      </c>
      <c r="F184" s="195">
        <f>'POSEBNI DIO'!D94+'POSEBNI DIO'!D279</f>
        <v>8600</v>
      </c>
      <c r="G184" s="195">
        <f>'POSEBNI DIO'!E94+'POSEBNI DIO'!E279</f>
        <v>2970.68</v>
      </c>
      <c r="H184" s="195">
        <f t="shared" si="44"/>
        <v>9.5800357766292237</v>
      </c>
      <c r="I184" s="211">
        <f t="shared" si="45"/>
        <v>34.54279069767442</v>
      </c>
    </row>
    <row r="185" spans="1:14" s="212" customFormat="1" ht="12" x14ac:dyDescent="0.25">
      <c r="A185" s="206"/>
      <c r="B185" s="207">
        <v>3234</v>
      </c>
      <c r="C185" s="208"/>
      <c r="D185" s="207" t="s">
        <v>150</v>
      </c>
      <c r="E185" s="195">
        <v>4454.38</v>
      </c>
      <c r="F185" s="195">
        <f>'POSEBNI DIO'!D281</f>
        <v>1500</v>
      </c>
      <c r="G185" s="195">
        <f>'POSEBNI DIO'!E281</f>
        <v>4997.4799999999996</v>
      </c>
      <c r="H185" s="195">
        <f t="shared" si="44"/>
        <v>112.19249368037751</v>
      </c>
      <c r="I185" s="211">
        <f t="shared" si="45"/>
        <v>333.16533333333331</v>
      </c>
    </row>
    <row r="186" spans="1:14" s="212" customFormat="1" ht="12" x14ac:dyDescent="0.25">
      <c r="A186" s="206"/>
      <c r="B186" s="207">
        <v>3236</v>
      </c>
      <c r="C186" s="208"/>
      <c r="D186" s="207" t="s">
        <v>175</v>
      </c>
      <c r="E186" s="195">
        <f>'POSEBNI DIO'!C230</f>
        <v>13.7</v>
      </c>
      <c r="F186" s="195">
        <f>'POSEBNI DIO'!D230</f>
        <v>0</v>
      </c>
      <c r="G186" s="195">
        <f>'POSEBNI DIO'!E230</f>
        <v>0</v>
      </c>
      <c r="H186" s="195">
        <f t="shared" si="44"/>
        <v>0</v>
      </c>
      <c r="I186" s="211" t="e">
        <f t="shared" si="45"/>
        <v>#DIV/0!</v>
      </c>
    </row>
    <row r="187" spans="1:14" s="212" customFormat="1" ht="12" x14ac:dyDescent="0.25">
      <c r="A187" s="206"/>
      <c r="B187" s="207">
        <v>3237</v>
      </c>
      <c r="C187" s="208"/>
      <c r="D187" s="207" t="s">
        <v>151</v>
      </c>
      <c r="E187" s="195">
        <v>1788.92</v>
      </c>
      <c r="F187" s="195">
        <f>'POSEBNI DIO'!D280+'POSEBNI DIO'!D229</f>
        <v>4750</v>
      </c>
      <c r="G187" s="195">
        <f>'POSEBNI DIO'!E280+'POSEBNI DIO'!E229</f>
        <v>1420.74</v>
      </c>
      <c r="H187" s="195">
        <f t="shared" si="44"/>
        <v>79.418867249513667</v>
      </c>
      <c r="I187" s="211">
        <f t="shared" si="45"/>
        <v>29.910315789473685</v>
      </c>
    </row>
    <row r="188" spans="1:14" s="212" customFormat="1" ht="12" x14ac:dyDescent="0.25">
      <c r="A188" s="206"/>
      <c r="B188" s="207">
        <v>3239</v>
      </c>
      <c r="C188" s="208"/>
      <c r="D188" s="207" t="s">
        <v>153</v>
      </c>
      <c r="E188" s="195">
        <v>22361.83</v>
      </c>
      <c r="F188" s="195">
        <f>'POSEBNI DIO'!D282+'POSEBNI DIO'!D231</f>
        <v>46800</v>
      </c>
      <c r="G188" s="195">
        <f>'POSEBNI DIO'!E282+'POSEBNI DIO'!E231</f>
        <v>43961.649999999994</v>
      </c>
      <c r="H188" s="195">
        <f t="shared" si="44"/>
        <v>196.59236296850477</v>
      </c>
      <c r="I188" s="211">
        <f t="shared" si="45"/>
        <v>93.93514957264955</v>
      </c>
    </row>
    <row r="189" spans="1:14" s="205" customFormat="1" ht="12" x14ac:dyDescent="0.25">
      <c r="A189" s="216"/>
      <c r="B189" s="217">
        <v>329</v>
      </c>
      <c r="C189" s="219"/>
      <c r="D189" s="217" t="s">
        <v>212</v>
      </c>
      <c r="E189" s="194">
        <f>SUM(E191:E194)</f>
        <v>22983.839999999997</v>
      </c>
      <c r="F189" s="194">
        <f>SUM(F190:F194)</f>
        <v>105100</v>
      </c>
      <c r="G189" s="194">
        <f>SUM(G190:G194)</f>
        <v>98468.14</v>
      </c>
      <c r="H189" s="194">
        <f t="shared" si="44"/>
        <v>428.42336180551212</v>
      </c>
      <c r="I189" s="204">
        <f t="shared" si="45"/>
        <v>93.689952426260703</v>
      </c>
    </row>
    <row r="190" spans="1:14" s="212" customFormat="1" ht="12" x14ac:dyDescent="0.25">
      <c r="A190" s="206"/>
      <c r="B190" s="207">
        <v>3293</v>
      </c>
      <c r="C190" s="208"/>
      <c r="D190" s="207" t="s">
        <v>155</v>
      </c>
      <c r="E190" s="195">
        <v>0</v>
      </c>
      <c r="F190" s="195">
        <v>4000</v>
      </c>
      <c r="G190" s="195">
        <f>'POSEBNI DIO'!E233</f>
        <v>3827.11</v>
      </c>
      <c r="H190" s="195" t="e">
        <f t="shared" si="44"/>
        <v>#DIV/0!</v>
      </c>
      <c r="I190" s="211"/>
    </row>
    <row r="191" spans="1:14" s="212" customFormat="1" ht="12" x14ac:dyDescent="0.25">
      <c r="A191" s="206"/>
      <c r="B191" s="207">
        <v>3294</v>
      </c>
      <c r="C191" s="208"/>
      <c r="D191" s="207" t="s">
        <v>178</v>
      </c>
      <c r="E191" s="195">
        <f>'POSEBNI DIO'!C284</f>
        <v>413.67</v>
      </c>
      <c r="F191" s="195">
        <v>4050</v>
      </c>
      <c r="G191" s="195">
        <f>'POSEBNI DIO'!E234+'POSEBNI DIO'!E284</f>
        <v>3343.33</v>
      </c>
      <c r="H191" s="195">
        <f t="shared" si="44"/>
        <v>808.21185969492592</v>
      </c>
      <c r="I191" s="211">
        <f t="shared" si="45"/>
        <v>82.551358024691353</v>
      </c>
    </row>
    <row r="192" spans="1:14" s="212" customFormat="1" ht="12" x14ac:dyDescent="0.25">
      <c r="A192" s="206"/>
      <c r="B192" s="207">
        <v>3295</v>
      </c>
      <c r="C192" s="208"/>
      <c r="D192" s="207" t="s">
        <v>156</v>
      </c>
      <c r="E192" s="195">
        <v>5628</v>
      </c>
      <c r="F192" s="195">
        <f>'POSEBNI DIO'!D235</f>
        <v>7500</v>
      </c>
      <c r="G192" s="195">
        <f>'POSEBNI DIO'!E235</f>
        <v>7488</v>
      </c>
      <c r="H192" s="195">
        <f t="shared" si="44"/>
        <v>133.04904051172707</v>
      </c>
      <c r="I192" s="211">
        <f t="shared" si="45"/>
        <v>99.839999999999989</v>
      </c>
    </row>
    <row r="193" spans="1:9" s="212" customFormat="1" ht="12" x14ac:dyDescent="0.25">
      <c r="A193" s="206"/>
      <c r="B193" s="207">
        <v>3296</v>
      </c>
      <c r="C193" s="208"/>
      <c r="D193" s="207" t="s">
        <v>142</v>
      </c>
      <c r="E193" s="195">
        <f>'POSEBNI DIO'!C236</f>
        <v>0</v>
      </c>
      <c r="F193" s="195">
        <f>'POSEBNI DIO'!D236</f>
        <v>0</v>
      </c>
      <c r="G193" s="195">
        <f>'POSEBNI DIO'!E236</f>
        <v>0</v>
      </c>
      <c r="H193" s="195" t="e">
        <f t="shared" si="44"/>
        <v>#DIV/0!</v>
      </c>
      <c r="I193" s="211" t="e">
        <f t="shared" si="45"/>
        <v>#DIV/0!</v>
      </c>
    </row>
    <row r="194" spans="1:9" s="212" customFormat="1" ht="12" x14ac:dyDescent="0.25">
      <c r="A194" s="206"/>
      <c r="B194" s="207">
        <v>3299</v>
      </c>
      <c r="C194" s="208"/>
      <c r="D194" s="207" t="s">
        <v>212</v>
      </c>
      <c r="E194" s="195">
        <v>16942.169999999998</v>
      </c>
      <c r="F194" s="195">
        <f>'POSEBNI DIO'!D237+'POSEBNI DIO'!D285</f>
        <v>89550</v>
      </c>
      <c r="G194" s="195">
        <f>'POSEBNI DIO'!E237+'POSEBNI DIO'!E285</f>
        <v>83809.7</v>
      </c>
      <c r="H194" s="195">
        <f t="shared" si="44"/>
        <v>494.68102374135077</v>
      </c>
      <c r="I194" s="211">
        <f t="shared" si="45"/>
        <v>93.589838079285315</v>
      </c>
    </row>
    <row r="195" spans="1:9" s="35" customFormat="1" x14ac:dyDescent="0.25">
      <c r="A195" s="45"/>
      <c r="B195" s="12">
        <v>34</v>
      </c>
      <c r="C195" s="38"/>
      <c r="D195" s="12" t="s">
        <v>125</v>
      </c>
      <c r="E195" s="80">
        <f>E196</f>
        <v>0</v>
      </c>
      <c r="F195" s="80">
        <f t="shared" ref="F195:G196" si="56">F196</f>
        <v>0</v>
      </c>
      <c r="G195" s="80">
        <f t="shared" si="56"/>
        <v>0</v>
      </c>
      <c r="H195" s="80" t="e">
        <f t="shared" si="44"/>
        <v>#DIV/0!</v>
      </c>
      <c r="I195" s="92" t="e">
        <f t="shared" si="45"/>
        <v>#DIV/0!</v>
      </c>
    </row>
    <row r="196" spans="1:9" s="205" customFormat="1" ht="12" x14ac:dyDescent="0.25">
      <c r="A196" s="216"/>
      <c r="B196" s="217">
        <v>343</v>
      </c>
      <c r="C196" s="219"/>
      <c r="D196" s="217" t="s">
        <v>179</v>
      </c>
      <c r="E196" s="194">
        <f>E197</f>
        <v>0</v>
      </c>
      <c r="F196" s="194">
        <f t="shared" si="56"/>
        <v>0</v>
      </c>
      <c r="G196" s="194">
        <f t="shared" si="56"/>
        <v>0</v>
      </c>
      <c r="H196" s="194" t="e">
        <f t="shared" si="44"/>
        <v>#DIV/0!</v>
      </c>
      <c r="I196" s="204" t="e">
        <f t="shared" si="45"/>
        <v>#DIV/0!</v>
      </c>
    </row>
    <row r="197" spans="1:9" s="212" customFormat="1" ht="12" x14ac:dyDescent="0.25">
      <c r="A197" s="206"/>
      <c r="B197" s="207">
        <v>3433</v>
      </c>
      <c r="C197" s="208"/>
      <c r="D197" s="207" t="s">
        <v>159</v>
      </c>
      <c r="E197" s="195">
        <f>'POSEBNI DIO'!C240</f>
        <v>0</v>
      </c>
      <c r="F197" s="195">
        <f>'POSEBNI DIO'!D240</f>
        <v>0</v>
      </c>
      <c r="G197" s="195">
        <f>'POSEBNI DIO'!E240</f>
        <v>0</v>
      </c>
      <c r="H197" s="195" t="e">
        <f t="shared" si="44"/>
        <v>#DIV/0!</v>
      </c>
      <c r="I197" s="211" t="e">
        <f t="shared" si="45"/>
        <v>#DIV/0!</v>
      </c>
    </row>
    <row r="198" spans="1:9" s="35" customFormat="1" ht="25.5" x14ac:dyDescent="0.25">
      <c r="A198" s="45"/>
      <c r="B198" s="12">
        <v>37</v>
      </c>
      <c r="C198" s="38"/>
      <c r="D198" s="215" t="s">
        <v>70</v>
      </c>
      <c r="E198" s="80">
        <f>E199</f>
        <v>56806.879999999997</v>
      </c>
      <c r="F198" s="80">
        <f t="shared" ref="F198:G199" si="57">F199</f>
        <v>60000</v>
      </c>
      <c r="G198" s="80">
        <f t="shared" si="57"/>
        <v>64227.76</v>
      </c>
      <c r="H198" s="80">
        <f t="shared" si="44"/>
        <v>113.06334725652948</v>
      </c>
      <c r="I198" s="92">
        <f t="shared" si="45"/>
        <v>107.04626666666668</v>
      </c>
    </row>
    <row r="199" spans="1:9" s="205" customFormat="1" ht="12" x14ac:dyDescent="0.25">
      <c r="A199" s="216"/>
      <c r="B199" s="217">
        <v>372</v>
      </c>
      <c r="C199" s="219"/>
      <c r="D199" s="218" t="s">
        <v>213</v>
      </c>
      <c r="E199" s="194">
        <f>E200</f>
        <v>56806.879999999997</v>
      </c>
      <c r="F199" s="194">
        <f t="shared" si="57"/>
        <v>60000</v>
      </c>
      <c r="G199" s="194">
        <f t="shared" si="57"/>
        <v>64227.76</v>
      </c>
      <c r="H199" s="194">
        <f t="shared" si="44"/>
        <v>113.06334725652948</v>
      </c>
      <c r="I199" s="204">
        <f t="shared" si="45"/>
        <v>107.04626666666668</v>
      </c>
    </row>
    <row r="200" spans="1:9" s="212" customFormat="1" ht="12" x14ac:dyDescent="0.25">
      <c r="A200" s="206"/>
      <c r="B200" s="207">
        <v>3722</v>
      </c>
      <c r="C200" s="208"/>
      <c r="D200" s="494" t="s">
        <v>214</v>
      </c>
      <c r="E200" s="195">
        <v>56806.879999999997</v>
      </c>
      <c r="F200" s="195">
        <f>'POSEBNI DIO'!D243</f>
        <v>60000</v>
      </c>
      <c r="G200" s="195">
        <f>'POSEBNI DIO'!E243</f>
        <v>64227.76</v>
      </c>
      <c r="H200" s="195">
        <f t="shared" si="44"/>
        <v>113.06334725652948</v>
      </c>
      <c r="I200" s="211">
        <f t="shared" si="45"/>
        <v>107.04626666666668</v>
      </c>
    </row>
    <row r="201" spans="1:9" s="35" customFormat="1" x14ac:dyDescent="0.25">
      <c r="A201" s="45"/>
      <c r="B201" s="12">
        <v>38</v>
      </c>
      <c r="C201" s="38"/>
      <c r="D201" s="215" t="s">
        <v>195</v>
      </c>
      <c r="E201" s="80">
        <f>E202</f>
        <v>1101.03</v>
      </c>
      <c r="F201" s="80">
        <f t="shared" ref="F201:G202" si="58">F202</f>
        <v>1195</v>
      </c>
      <c r="G201" s="80">
        <f t="shared" si="58"/>
        <v>1131.06</v>
      </c>
      <c r="H201" s="80">
        <f t="shared" si="44"/>
        <v>102.72744611863436</v>
      </c>
      <c r="I201" s="92">
        <f t="shared" si="45"/>
        <v>94.649372384937237</v>
      </c>
    </row>
    <row r="202" spans="1:9" s="205" customFormat="1" ht="12" x14ac:dyDescent="0.25">
      <c r="A202" s="216"/>
      <c r="B202" s="217">
        <v>381</v>
      </c>
      <c r="C202" s="219"/>
      <c r="D202" s="218" t="s">
        <v>136</v>
      </c>
      <c r="E202" s="194">
        <f>E203</f>
        <v>1101.03</v>
      </c>
      <c r="F202" s="194">
        <f t="shared" si="58"/>
        <v>1195</v>
      </c>
      <c r="G202" s="194">
        <f t="shared" si="58"/>
        <v>1131.06</v>
      </c>
      <c r="H202" s="194">
        <f t="shared" si="44"/>
        <v>102.72744611863436</v>
      </c>
      <c r="I202" s="204">
        <f t="shared" si="45"/>
        <v>94.649372384937237</v>
      </c>
    </row>
    <row r="203" spans="1:9" s="212" customFormat="1" ht="12" x14ac:dyDescent="0.25">
      <c r="A203" s="206"/>
      <c r="B203" s="207">
        <v>3812</v>
      </c>
      <c r="C203" s="208"/>
      <c r="D203" s="494" t="s">
        <v>194</v>
      </c>
      <c r="E203" s="195">
        <v>1101.03</v>
      </c>
      <c r="F203" s="195">
        <f>'POSEBNI DIO'!D246</f>
        <v>1195</v>
      </c>
      <c r="G203" s="195">
        <f>'POSEBNI DIO'!E246</f>
        <v>1131.06</v>
      </c>
      <c r="H203" s="195">
        <f t="shared" si="44"/>
        <v>102.72744611863436</v>
      </c>
      <c r="I203" s="211">
        <f t="shared" si="45"/>
        <v>94.649372384937237</v>
      </c>
    </row>
    <row r="204" spans="1:9" s="485" customFormat="1" x14ac:dyDescent="0.25">
      <c r="A204" s="481"/>
      <c r="B204" s="482"/>
      <c r="C204" s="482">
        <v>6</v>
      </c>
      <c r="D204" s="482" t="s">
        <v>322</v>
      </c>
      <c r="E204" s="508">
        <f>E205+E208</f>
        <v>1013.54</v>
      </c>
      <c r="F204" s="508">
        <f t="shared" ref="F204:G204" si="59">F205+F208</f>
        <v>3300</v>
      </c>
      <c r="G204" s="508">
        <f t="shared" si="59"/>
        <v>777.48</v>
      </c>
      <c r="H204" s="508">
        <f t="shared" si="44"/>
        <v>76.709355328847408</v>
      </c>
      <c r="I204" s="509">
        <f t="shared" si="45"/>
        <v>23.56</v>
      </c>
    </row>
    <row r="205" spans="1:9" s="35" customFormat="1" x14ac:dyDescent="0.25">
      <c r="A205" s="28"/>
      <c r="B205" s="6">
        <v>31</v>
      </c>
      <c r="C205" s="6"/>
      <c r="D205" s="6" t="s">
        <v>22</v>
      </c>
      <c r="E205" s="80">
        <f>E206</f>
        <v>0</v>
      </c>
      <c r="F205" s="80">
        <f t="shared" ref="F205:G206" si="60">F206</f>
        <v>600</v>
      </c>
      <c r="G205" s="80">
        <f t="shared" si="60"/>
        <v>600</v>
      </c>
      <c r="H205" s="80" t="e">
        <f t="shared" si="44"/>
        <v>#DIV/0!</v>
      </c>
      <c r="I205" s="92">
        <f t="shared" si="45"/>
        <v>100</v>
      </c>
    </row>
    <row r="206" spans="1:9" s="205" customFormat="1" ht="12" x14ac:dyDescent="0.25">
      <c r="A206" s="200"/>
      <c r="B206" s="201">
        <v>312</v>
      </c>
      <c r="C206" s="201"/>
      <c r="D206" s="201" t="s">
        <v>165</v>
      </c>
      <c r="E206" s="194">
        <f>E207</f>
        <v>0</v>
      </c>
      <c r="F206" s="194">
        <f t="shared" si="60"/>
        <v>600</v>
      </c>
      <c r="G206" s="194">
        <f t="shared" si="60"/>
        <v>600</v>
      </c>
      <c r="H206" s="194" t="e">
        <f t="shared" si="44"/>
        <v>#DIV/0!</v>
      </c>
      <c r="I206" s="204">
        <f t="shared" si="45"/>
        <v>100</v>
      </c>
    </row>
    <row r="207" spans="1:9" s="212" customFormat="1" ht="12" x14ac:dyDescent="0.25">
      <c r="A207" s="222"/>
      <c r="B207" s="223">
        <v>3121</v>
      </c>
      <c r="C207" s="223"/>
      <c r="D207" s="223" t="s">
        <v>165</v>
      </c>
      <c r="E207" s="195">
        <f>'POSEBNI DIO'!C299</f>
        <v>0</v>
      </c>
      <c r="F207" s="195">
        <f>'POSEBNI DIO'!D299</f>
        <v>600</v>
      </c>
      <c r="G207" s="195">
        <f>'POSEBNI DIO'!E299</f>
        <v>600</v>
      </c>
      <c r="H207" s="195" t="e">
        <f t="shared" si="44"/>
        <v>#DIV/0!</v>
      </c>
      <c r="I207" s="211">
        <f t="shared" si="45"/>
        <v>100</v>
      </c>
    </row>
    <row r="208" spans="1:9" s="35" customFormat="1" x14ac:dyDescent="0.25">
      <c r="A208" s="45"/>
      <c r="B208" s="12">
        <v>32</v>
      </c>
      <c r="C208" s="38"/>
      <c r="D208" s="12" t="s">
        <v>34</v>
      </c>
      <c r="E208" s="80">
        <f>E209+E211+E215+E217</f>
        <v>1013.54</v>
      </c>
      <c r="F208" s="80">
        <f t="shared" ref="F208:G208" si="61">F209+F211+F215+F217</f>
        <v>2700</v>
      </c>
      <c r="G208" s="80">
        <f t="shared" si="61"/>
        <v>177.48</v>
      </c>
      <c r="H208" s="80">
        <f t="shared" si="44"/>
        <v>17.510902381751091</v>
      </c>
      <c r="I208" s="92">
        <f t="shared" si="45"/>
        <v>6.5733333333333324</v>
      </c>
    </row>
    <row r="209" spans="1:9" s="205" customFormat="1" ht="12" x14ac:dyDescent="0.25">
      <c r="A209" s="216"/>
      <c r="B209" s="217">
        <v>321</v>
      </c>
      <c r="C209" s="219"/>
      <c r="D209" s="217" t="s">
        <v>169</v>
      </c>
      <c r="E209" s="194">
        <f>E210</f>
        <v>780.92</v>
      </c>
      <c r="F209" s="194">
        <f t="shared" ref="F209:G209" si="62">F210</f>
        <v>2200</v>
      </c>
      <c r="G209" s="194">
        <f t="shared" si="62"/>
        <v>0</v>
      </c>
      <c r="H209" s="194">
        <f t="shared" si="44"/>
        <v>0</v>
      </c>
      <c r="I209" s="204">
        <f t="shared" si="45"/>
        <v>0</v>
      </c>
    </row>
    <row r="210" spans="1:9" s="212" customFormat="1" ht="12" x14ac:dyDescent="0.25">
      <c r="A210" s="206"/>
      <c r="B210" s="207">
        <v>3211</v>
      </c>
      <c r="C210" s="208"/>
      <c r="D210" s="207" t="s">
        <v>143</v>
      </c>
      <c r="E210" s="195">
        <f>'POSEBNI DIO'!C302</f>
        <v>780.92</v>
      </c>
      <c r="F210" s="195">
        <f>'POSEBNI DIO'!D302</f>
        <v>2200</v>
      </c>
      <c r="G210" s="195">
        <f>'POSEBNI DIO'!E302</f>
        <v>0</v>
      </c>
      <c r="H210" s="195">
        <f t="shared" si="44"/>
        <v>0</v>
      </c>
      <c r="I210" s="211">
        <f t="shared" si="45"/>
        <v>0</v>
      </c>
    </row>
    <row r="211" spans="1:9" s="205" customFormat="1" ht="12" x14ac:dyDescent="0.25">
      <c r="A211" s="216"/>
      <c r="B211" s="217">
        <v>322</v>
      </c>
      <c r="C211" s="219"/>
      <c r="D211" s="217" t="s">
        <v>170</v>
      </c>
      <c r="E211" s="194">
        <f>E212+E214+E213</f>
        <v>181.37</v>
      </c>
      <c r="F211" s="194">
        <f t="shared" ref="F211:G211" si="63">F212+F214+F213</f>
        <v>500</v>
      </c>
      <c r="G211" s="194">
        <f t="shared" si="63"/>
        <v>0</v>
      </c>
      <c r="H211" s="194">
        <f t="shared" si="44"/>
        <v>0</v>
      </c>
      <c r="I211" s="204">
        <f t="shared" si="45"/>
        <v>0</v>
      </c>
    </row>
    <row r="212" spans="1:9" s="212" customFormat="1" ht="12" x14ac:dyDescent="0.25">
      <c r="A212" s="206"/>
      <c r="B212" s="207">
        <v>3221</v>
      </c>
      <c r="C212" s="208"/>
      <c r="D212" s="207" t="s">
        <v>145</v>
      </c>
      <c r="E212" s="195">
        <f>'POSEBNI DIO'!C304</f>
        <v>0</v>
      </c>
      <c r="F212" s="195">
        <f>'POSEBNI DIO'!D304</f>
        <v>0</v>
      </c>
      <c r="G212" s="195">
        <f>'POSEBNI DIO'!E304</f>
        <v>0</v>
      </c>
      <c r="H212" s="195" t="e">
        <f t="shared" si="44"/>
        <v>#DIV/0!</v>
      </c>
      <c r="I212" s="211" t="e">
        <f t="shared" si="45"/>
        <v>#DIV/0!</v>
      </c>
    </row>
    <row r="213" spans="1:9" s="212" customFormat="1" ht="12" x14ac:dyDescent="0.25">
      <c r="A213" s="206"/>
      <c r="B213" s="207">
        <v>3222</v>
      </c>
      <c r="C213" s="208"/>
      <c r="D213" s="207" t="s">
        <v>173</v>
      </c>
      <c r="E213" s="195">
        <f>'POSEBNI DIO'!C305</f>
        <v>181.37</v>
      </c>
      <c r="F213" s="195">
        <f>'POSEBNI DIO'!D305</f>
        <v>0</v>
      </c>
      <c r="G213" s="195">
        <f>'POSEBNI DIO'!E305</f>
        <v>0</v>
      </c>
      <c r="H213" s="195">
        <f t="shared" ref="H213" si="64">G213/E213*100</f>
        <v>0</v>
      </c>
      <c r="I213" s="211" t="e">
        <f t="shared" ref="I213" si="65">G213/F213*100</f>
        <v>#DIV/0!</v>
      </c>
    </row>
    <row r="214" spans="1:9" s="212" customFormat="1" ht="12" x14ac:dyDescent="0.25">
      <c r="A214" s="206"/>
      <c r="B214" s="207">
        <v>3225</v>
      </c>
      <c r="C214" s="208"/>
      <c r="D214" s="207" t="s">
        <v>146</v>
      </c>
      <c r="E214" s="195">
        <f>'POSEBNI DIO'!C306</f>
        <v>0</v>
      </c>
      <c r="F214" s="195">
        <f>'POSEBNI DIO'!D306</f>
        <v>500</v>
      </c>
      <c r="G214" s="195">
        <f>'POSEBNI DIO'!E306</f>
        <v>0</v>
      </c>
      <c r="H214" s="195" t="e">
        <f t="shared" si="44"/>
        <v>#DIV/0!</v>
      </c>
      <c r="I214" s="211">
        <f t="shared" si="45"/>
        <v>0</v>
      </c>
    </row>
    <row r="215" spans="1:9" s="205" customFormat="1" ht="12" x14ac:dyDescent="0.25">
      <c r="A215" s="216"/>
      <c r="B215" s="217">
        <v>323</v>
      </c>
      <c r="C215" s="219"/>
      <c r="D215" s="217" t="s">
        <v>171</v>
      </c>
      <c r="E215" s="194">
        <f>E216</f>
        <v>0</v>
      </c>
      <c r="F215" s="194">
        <f t="shared" ref="F215:G215" si="66">F216</f>
        <v>0</v>
      </c>
      <c r="G215" s="194">
        <f t="shared" si="66"/>
        <v>0</v>
      </c>
      <c r="H215" s="194" t="e">
        <f t="shared" si="44"/>
        <v>#DIV/0!</v>
      </c>
      <c r="I215" s="204" t="e">
        <f t="shared" si="45"/>
        <v>#DIV/0!</v>
      </c>
    </row>
    <row r="216" spans="1:9" s="212" customFormat="1" ht="12" x14ac:dyDescent="0.25">
      <c r="A216" s="206"/>
      <c r="B216" s="207">
        <v>3237</v>
      </c>
      <c r="C216" s="208"/>
      <c r="D216" s="207" t="s">
        <v>151</v>
      </c>
      <c r="E216" s="195">
        <f>'POSEBNI DIO'!C308</f>
        <v>0</v>
      </c>
      <c r="F216" s="195">
        <f>'POSEBNI DIO'!D308</f>
        <v>0</v>
      </c>
      <c r="G216" s="195">
        <f>'POSEBNI DIO'!E308</f>
        <v>0</v>
      </c>
      <c r="H216" s="195" t="e">
        <f t="shared" si="44"/>
        <v>#DIV/0!</v>
      </c>
      <c r="I216" s="211" t="e">
        <f t="shared" si="45"/>
        <v>#DIV/0!</v>
      </c>
    </row>
    <row r="217" spans="1:9" s="205" customFormat="1" ht="12" x14ac:dyDescent="0.25">
      <c r="A217" s="216"/>
      <c r="B217" s="217">
        <v>329</v>
      </c>
      <c r="C217" s="219"/>
      <c r="D217" s="217" t="s">
        <v>212</v>
      </c>
      <c r="E217" s="194">
        <f>SUM(E218:E219)</f>
        <v>51.25</v>
      </c>
      <c r="F217" s="194">
        <f t="shared" ref="F217:G217" si="67">SUM(F218:F219)</f>
        <v>0</v>
      </c>
      <c r="G217" s="194">
        <f t="shared" si="67"/>
        <v>177.48</v>
      </c>
      <c r="H217" s="194">
        <f t="shared" si="44"/>
        <v>346.30243902439025</v>
      </c>
      <c r="I217" s="204" t="e">
        <f t="shared" si="45"/>
        <v>#DIV/0!</v>
      </c>
    </row>
    <row r="218" spans="1:9" s="212" customFormat="1" ht="12" x14ac:dyDescent="0.25">
      <c r="A218" s="206"/>
      <c r="B218" s="207">
        <v>3294</v>
      </c>
      <c r="C218" s="208"/>
      <c r="D218" s="207" t="s">
        <v>178</v>
      </c>
      <c r="E218" s="195">
        <f>'POSEBNI DIO'!C310</f>
        <v>0</v>
      </c>
      <c r="F218" s="195">
        <f>'POSEBNI DIO'!D310</f>
        <v>0</v>
      </c>
      <c r="G218" s="195">
        <f>'POSEBNI DIO'!E310</f>
        <v>0</v>
      </c>
      <c r="H218" s="195" t="e">
        <f t="shared" si="44"/>
        <v>#DIV/0!</v>
      </c>
      <c r="I218" s="211" t="e">
        <f t="shared" si="45"/>
        <v>#DIV/0!</v>
      </c>
    </row>
    <row r="219" spans="1:9" s="212" customFormat="1" ht="12" x14ac:dyDescent="0.25">
      <c r="A219" s="206"/>
      <c r="B219" s="207">
        <v>3299</v>
      </c>
      <c r="C219" s="208"/>
      <c r="D219" s="207" t="s">
        <v>212</v>
      </c>
      <c r="E219" s="195">
        <f>'POSEBNI DIO'!C311</f>
        <v>51.25</v>
      </c>
      <c r="F219" s="195">
        <f>'POSEBNI DIO'!D311</f>
        <v>0</v>
      </c>
      <c r="G219" s="195">
        <f>'POSEBNI DIO'!E311</f>
        <v>177.48</v>
      </c>
      <c r="H219" s="195">
        <f t="shared" si="44"/>
        <v>346.30243902439025</v>
      </c>
      <c r="I219" s="211" t="e">
        <f t="shared" si="45"/>
        <v>#DIV/0!</v>
      </c>
    </row>
    <row r="220" spans="1:9" s="493" customFormat="1" ht="12.75" x14ac:dyDescent="0.25">
      <c r="A220" s="489"/>
      <c r="B220" s="38"/>
      <c r="C220" s="495" t="s">
        <v>310</v>
      </c>
      <c r="D220" s="490" t="s">
        <v>2</v>
      </c>
      <c r="E220" s="491">
        <f>E221</f>
        <v>0</v>
      </c>
      <c r="F220" s="491">
        <f t="shared" ref="F220:G222" si="68">F221</f>
        <v>0</v>
      </c>
      <c r="G220" s="491">
        <f t="shared" si="68"/>
        <v>0</v>
      </c>
      <c r="H220" s="483" t="e">
        <f t="shared" si="44"/>
        <v>#DIV/0!</v>
      </c>
      <c r="I220" s="492" t="e">
        <f t="shared" si="45"/>
        <v>#DIV/0!</v>
      </c>
    </row>
    <row r="221" spans="1:9" s="35" customFormat="1" x14ac:dyDescent="0.25">
      <c r="A221" s="45"/>
      <c r="B221" s="12">
        <v>32</v>
      </c>
      <c r="C221" s="38"/>
      <c r="D221" s="12" t="s">
        <v>34</v>
      </c>
      <c r="E221" s="80">
        <f>E222</f>
        <v>0</v>
      </c>
      <c r="F221" s="80">
        <f t="shared" si="68"/>
        <v>0</v>
      </c>
      <c r="G221" s="80">
        <f t="shared" si="68"/>
        <v>0</v>
      </c>
      <c r="H221" s="80" t="e">
        <f t="shared" si="44"/>
        <v>#DIV/0!</v>
      </c>
      <c r="I221" s="92" t="e">
        <f t="shared" si="45"/>
        <v>#DIV/0!</v>
      </c>
    </row>
    <row r="222" spans="1:9" s="205" customFormat="1" ht="12" x14ac:dyDescent="0.25">
      <c r="A222" s="216"/>
      <c r="B222" s="217">
        <v>323</v>
      </c>
      <c r="C222" s="219"/>
      <c r="D222" s="217" t="s">
        <v>171</v>
      </c>
      <c r="E222" s="194">
        <f>E223</f>
        <v>0</v>
      </c>
      <c r="F222" s="194">
        <f t="shared" si="68"/>
        <v>0</v>
      </c>
      <c r="G222" s="194">
        <f t="shared" si="68"/>
        <v>0</v>
      </c>
      <c r="H222" s="194" t="e">
        <f t="shared" si="44"/>
        <v>#DIV/0!</v>
      </c>
      <c r="I222" s="204" t="e">
        <f t="shared" si="45"/>
        <v>#DIV/0!</v>
      </c>
    </row>
    <row r="223" spans="1:9" s="212" customFormat="1" ht="12" x14ac:dyDescent="0.25">
      <c r="A223" s="206"/>
      <c r="B223" s="207">
        <v>3232</v>
      </c>
      <c r="C223" s="208"/>
      <c r="D223" s="207" t="s">
        <v>140</v>
      </c>
      <c r="E223" s="195">
        <f>'POSEBNI DIO'!C328</f>
        <v>0</v>
      </c>
      <c r="F223" s="195">
        <f>'POSEBNI DIO'!D328</f>
        <v>0</v>
      </c>
      <c r="G223" s="195">
        <f>'POSEBNI DIO'!E328</f>
        <v>0</v>
      </c>
      <c r="H223" s="195" t="e">
        <f t="shared" si="44"/>
        <v>#DIV/0!</v>
      </c>
      <c r="I223" s="211" t="e">
        <f t="shared" si="45"/>
        <v>#DIV/0!</v>
      </c>
    </row>
    <row r="224" spans="1:9" s="35" customFormat="1" x14ac:dyDescent="0.25">
      <c r="A224" s="39">
        <v>4</v>
      </c>
      <c r="B224" s="7"/>
      <c r="C224" s="7"/>
      <c r="D224" s="11" t="s">
        <v>23</v>
      </c>
      <c r="E224" s="80">
        <f>E225+E239+E249+E256+E266+E273</f>
        <v>75033.119999999995</v>
      </c>
      <c r="F224" s="80">
        <f>F225+F239+F249+F256+F266+F273</f>
        <v>246814.40000000002</v>
      </c>
      <c r="G224" s="80">
        <f>G225+G239+G249+G256+G266+G273</f>
        <v>163892.97999999998</v>
      </c>
      <c r="H224" s="80">
        <f t="shared" si="44"/>
        <v>218.42751574238147</v>
      </c>
      <c r="I224" s="92">
        <f t="shared" si="45"/>
        <v>66.40332978950984</v>
      </c>
    </row>
    <row r="225" spans="1:13" s="485" customFormat="1" x14ac:dyDescent="0.25">
      <c r="A225" s="481"/>
      <c r="B225" s="482"/>
      <c r="C225" s="482">
        <v>1</v>
      </c>
      <c r="D225" s="482" t="s">
        <v>325</v>
      </c>
      <c r="E225" s="508">
        <f>E226+E236</f>
        <v>12889.71</v>
      </c>
      <c r="F225" s="508">
        <f>F226+F236</f>
        <v>114264.40000000001</v>
      </c>
      <c r="G225" s="508">
        <f>G226+G236</f>
        <v>25735.63</v>
      </c>
      <c r="H225" s="508">
        <f t="shared" si="44"/>
        <v>199.66027164303932</v>
      </c>
      <c r="I225" s="509">
        <f t="shared" si="45"/>
        <v>22.522876766516955</v>
      </c>
    </row>
    <row r="226" spans="1:13" s="35" customFormat="1" x14ac:dyDescent="0.25">
      <c r="A226" s="28"/>
      <c r="B226" s="6">
        <v>42</v>
      </c>
      <c r="C226" s="6"/>
      <c r="D226" s="11" t="s">
        <v>126</v>
      </c>
      <c r="E226" s="80">
        <f>E227+E232</f>
        <v>12889.71</v>
      </c>
      <c r="F226" s="80">
        <f>F227+F232+F234</f>
        <v>114264.40000000001</v>
      </c>
      <c r="G226" s="80">
        <f t="shared" ref="G226" si="69">G227+G232</f>
        <v>25735.63</v>
      </c>
      <c r="H226" s="80">
        <f t="shared" si="44"/>
        <v>199.66027164303932</v>
      </c>
      <c r="I226" s="92">
        <f t="shared" si="45"/>
        <v>22.522876766516955</v>
      </c>
    </row>
    <row r="227" spans="1:13" s="205" customFormat="1" ht="12" x14ac:dyDescent="0.25">
      <c r="A227" s="200"/>
      <c r="B227" s="201">
        <v>422</v>
      </c>
      <c r="C227" s="201"/>
      <c r="D227" s="221" t="s">
        <v>172</v>
      </c>
      <c r="E227" s="194">
        <f>SUM(E228:E231)</f>
        <v>12889.71</v>
      </c>
      <c r="F227" s="194">
        <f t="shared" ref="F227:G227" si="70">SUM(F228:F231)</f>
        <v>106147.77</v>
      </c>
      <c r="G227" s="194">
        <f t="shared" si="70"/>
        <v>20995</v>
      </c>
      <c r="H227" s="194">
        <f t="shared" si="44"/>
        <v>162.88186468120696</v>
      </c>
      <c r="I227" s="204">
        <f t="shared" si="45"/>
        <v>19.779030685241903</v>
      </c>
    </row>
    <row r="228" spans="1:13" s="212" customFormat="1" ht="12" x14ac:dyDescent="0.25">
      <c r="A228" s="222"/>
      <c r="B228" s="223">
        <v>4221</v>
      </c>
      <c r="C228" s="223"/>
      <c r="D228" s="510" t="s">
        <v>177</v>
      </c>
      <c r="E228" s="195">
        <f>'POSEBNI DIO'!C382</f>
        <v>12889.71</v>
      </c>
      <c r="F228" s="195">
        <v>4937.5</v>
      </c>
      <c r="G228" s="195">
        <v>4937.5</v>
      </c>
      <c r="H228" s="195">
        <f t="shared" si="44"/>
        <v>38.305749314763482</v>
      </c>
      <c r="I228" s="211">
        <f t="shared" si="45"/>
        <v>100</v>
      </c>
    </row>
    <row r="229" spans="1:13" s="212" customFormat="1" ht="12" x14ac:dyDescent="0.25">
      <c r="A229" s="222"/>
      <c r="B229" s="223">
        <v>4223</v>
      </c>
      <c r="C229" s="223"/>
      <c r="D229" s="510" t="s">
        <v>160</v>
      </c>
      <c r="E229" s="195">
        <v>0</v>
      </c>
      <c r="F229" s="195">
        <f>'POSEBNI DIO'!D383</f>
        <v>0</v>
      </c>
      <c r="G229" s="195">
        <v>0</v>
      </c>
      <c r="H229" s="195" t="e">
        <f t="shared" si="44"/>
        <v>#DIV/0!</v>
      </c>
      <c r="I229" s="211" t="e">
        <f t="shared" si="45"/>
        <v>#DIV/0!</v>
      </c>
      <c r="M229" s="212" t="s">
        <v>339</v>
      </c>
    </row>
    <row r="230" spans="1:13" s="212" customFormat="1" ht="12" x14ac:dyDescent="0.25">
      <c r="A230" s="222"/>
      <c r="B230" s="223">
        <v>4226</v>
      </c>
      <c r="C230" s="223"/>
      <c r="D230" s="510" t="s">
        <v>162</v>
      </c>
      <c r="E230" s="195">
        <f>'POSEBNI DIO'!C47</f>
        <v>0</v>
      </c>
      <c r="F230" s="195">
        <f>'POSEBNI DIO'!D47</f>
        <v>0</v>
      </c>
      <c r="G230" s="195">
        <v>0</v>
      </c>
      <c r="H230" s="195" t="e">
        <f t="shared" si="44"/>
        <v>#DIV/0!</v>
      </c>
      <c r="I230" s="211" t="e">
        <f t="shared" si="45"/>
        <v>#DIV/0!</v>
      </c>
    </row>
    <row r="231" spans="1:13" s="212" customFormat="1" ht="12" x14ac:dyDescent="0.25">
      <c r="A231" s="222"/>
      <c r="B231" s="223">
        <v>4227</v>
      </c>
      <c r="C231" s="223"/>
      <c r="D231" s="510" t="s">
        <v>164</v>
      </c>
      <c r="E231" s="195">
        <v>0</v>
      </c>
      <c r="F231" s="195">
        <v>101210.27</v>
      </c>
      <c r="G231" s="195">
        <v>16057.5</v>
      </c>
      <c r="H231" s="195" t="e">
        <f t="shared" ref="H231:I276" si="71">G231/E231*100</f>
        <v>#DIV/0!</v>
      </c>
      <c r="I231" s="211">
        <f t="shared" ref="I231:I276" si="72">G231/F231*100</f>
        <v>15.865484797145585</v>
      </c>
    </row>
    <row r="232" spans="1:13" s="205" customFormat="1" ht="12" x14ac:dyDescent="0.25">
      <c r="A232" s="200"/>
      <c r="B232" s="201">
        <v>424</v>
      </c>
      <c r="C232" s="201"/>
      <c r="D232" s="221" t="s">
        <v>191</v>
      </c>
      <c r="E232" s="194">
        <f>E233</f>
        <v>0</v>
      </c>
      <c r="F232" s="194">
        <f t="shared" ref="F232:G232" si="73">F233</f>
        <v>100</v>
      </c>
      <c r="G232" s="194">
        <f t="shared" si="73"/>
        <v>4740.63</v>
      </c>
      <c r="H232" s="194" t="e">
        <f t="shared" ref="H232:H233" si="74">G232/E232*100</f>
        <v>#DIV/0!</v>
      </c>
      <c r="I232" s="204">
        <f t="shared" ref="I232:I233" si="75">G232/F232*100</f>
        <v>4740.63</v>
      </c>
    </row>
    <row r="233" spans="1:13" s="212" customFormat="1" ht="12" x14ac:dyDescent="0.25">
      <c r="A233" s="222"/>
      <c r="B233" s="223">
        <v>4241</v>
      </c>
      <c r="C233" s="223"/>
      <c r="D233" s="510" t="s">
        <v>191</v>
      </c>
      <c r="E233" s="195">
        <v>0</v>
      </c>
      <c r="F233" s="195">
        <v>100</v>
      </c>
      <c r="G233" s="195">
        <v>4740.63</v>
      </c>
      <c r="H233" s="195" t="e">
        <f t="shared" si="74"/>
        <v>#DIV/0!</v>
      </c>
      <c r="I233" s="211">
        <f t="shared" si="75"/>
        <v>4740.63</v>
      </c>
    </row>
    <row r="234" spans="1:13" s="205" customFormat="1" ht="12" x14ac:dyDescent="0.25">
      <c r="A234" s="200"/>
      <c r="B234" s="201">
        <v>426</v>
      </c>
      <c r="C234" s="201"/>
      <c r="D234" s="221" t="s">
        <v>161</v>
      </c>
      <c r="E234" s="194">
        <f>SUM(E235)</f>
        <v>0</v>
      </c>
      <c r="F234" s="194">
        <f t="shared" ref="F234" si="76">SUM(F235)</f>
        <v>8016.63</v>
      </c>
      <c r="G234" s="194">
        <v>0</v>
      </c>
      <c r="H234" s="194"/>
      <c r="I234" s="204"/>
    </row>
    <row r="235" spans="1:13" s="212" customFormat="1" ht="12" x14ac:dyDescent="0.25">
      <c r="A235" s="222"/>
      <c r="B235" s="223">
        <v>4262</v>
      </c>
      <c r="C235" s="223"/>
      <c r="D235" s="510" t="s">
        <v>161</v>
      </c>
      <c r="E235" s="195">
        <f>'POSEBNI DIO'!C387</f>
        <v>0</v>
      </c>
      <c r="F235" s="195">
        <v>8016.63</v>
      </c>
      <c r="G235" s="195">
        <f>'POSEBNI DIO'!E387</f>
        <v>0</v>
      </c>
      <c r="H235" s="195"/>
      <c r="I235" s="211"/>
    </row>
    <row r="236" spans="1:13" s="35" customFormat="1" x14ac:dyDescent="0.25">
      <c r="A236" s="28"/>
      <c r="B236" s="6">
        <v>45</v>
      </c>
      <c r="C236" s="6"/>
      <c r="D236" s="182" t="s">
        <v>192</v>
      </c>
      <c r="E236" s="80">
        <f>E237</f>
        <v>0</v>
      </c>
      <c r="F236" s="80">
        <f t="shared" ref="F236:G237" si="77">F237</f>
        <v>0</v>
      </c>
      <c r="G236" s="80">
        <f t="shared" si="77"/>
        <v>0</v>
      </c>
      <c r="H236" s="80" t="e">
        <f t="shared" si="71"/>
        <v>#DIV/0!</v>
      </c>
      <c r="I236" s="92" t="e">
        <f t="shared" si="72"/>
        <v>#DIV/0!</v>
      </c>
    </row>
    <row r="237" spans="1:13" s="205" customFormat="1" ht="12" x14ac:dyDescent="0.25">
      <c r="A237" s="200"/>
      <c r="B237" s="201">
        <v>451</v>
      </c>
      <c r="C237" s="201"/>
      <c r="D237" s="221" t="s">
        <v>166</v>
      </c>
      <c r="E237" s="194">
        <f>E238</f>
        <v>0</v>
      </c>
      <c r="F237" s="194">
        <f t="shared" si="77"/>
        <v>0</v>
      </c>
      <c r="G237" s="194">
        <f t="shared" si="77"/>
        <v>0</v>
      </c>
      <c r="H237" s="194" t="e">
        <f t="shared" si="71"/>
        <v>#DIV/0!</v>
      </c>
      <c r="I237" s="204" t="e">
        <f t="shared" si="72"/>
        <v>#DIV/0!</v>
      </c>
    </row>
    <row r="238" spans="1:13" s="212" customFormat="1" ht="12" x14ac:dyDescent="0.25">
      <c r="A238" s="222"/>
      <c r="B238" s="223">
        <v>4511</v>
      </c>
      <c r="C238" s="223"/>
      <c r="D238" s="510" t="s">
        <v>166</v>
      </c>
      <c r="E238" s="195">
        <f>'POSEBNI DIO'!C391</f>
        <v>0</v>
      </c>
      <c r="F238" s="195">
        <f>'POSEBNI DIO'!D391</f>
        <v>0</v>
      </c>
      <c r="G238" s="195">
        <f>'POSEBNI DIO'!E391</f>
        <v>0</v>
      </c>
      <c r="H238" s="195" t="e">
        <f t="shared" si="71"/>
        <v>#DIV/0!</v>
      </c>
      <c r="I238" s="211" t="e">
        <f t="shared" si="72"/>
        <v>#DIV/0!</v>
      </c>
    </row>
    <row r="239" spans="1:13" s="485" customFormat="1" x14ac:dyDescent="0.25">
      <c r="A239" s="481"/>
      <c r="B239" s="482"/>
      <c r="C239" s="482">
        <v>3</v>
      </c>
      <c r="D239" s="482" t="s">
        <v>319</v>
      </c>
      <c r="E239" s="508">
        <f>E240</f>
        <v>300.07</v>
      </c>
      <c r="F239" s="508">
        <f t="shared" ref="F239:G239" si="78">F240</f>
        <v>6450</v>
      </c>
      <c r="G239" s="508">
        <f t="shared" si="78"/>
        <v>0</v>
      </c>
      <c r="H239" s="508">
        <f t="shared" si="71"/>
        <v>0</v>
      </c>
      <c r="I239" s="509">
        <f t="shared" si="72"/>
        <v>0</v>
      </c>
    </row>
    <row r="240" spans="1:13" s="35" customFormat="1" x14ac:dyDescent="0.25">
      <c r="A240" s="28"/>
      <c r="B240" s="6">
        <v>42</v>
      </c>
      <c r="C240" s="6"/>
      <c r="D240" s="11" t="s">
        <v>126</v>
      </c>
      <c r="E240" s="80">
        <f>E241+E247+E245</f>
        <v>300.07</v>
      </c>
      <c r="F240" s="80">
        <f t="shared" ref="F240:G240" si="79">F241+F247+F245</f>
        <v>6450</v>
      </c>
      <c r="G240" s="80">
        <f t="shared" si="79"/>
        <v>0</v>
      </c>
      <c r="H240" s="80">
        <f t="shared" si="71"/>
        <v>0</v>
      </c>
      <c r="I240" s="92">
        <f t="shared" si="72"/>
        <v>0</v>
      </c>
    </row>
    <row r="241" spans="1:14" s="205" customFormat="1" ht="12" x14ac:dyDescent="0.25">
      <c r="A241" s="200"/>
      <c r="B241" s="201">
        <v>422</v>
      </c>
      <c r="C241" s="201"/>
      <c r="D241" s="221" t="s">
        <v>172</v>
      </c>
      <c r="E241" s="194">
        <f>E242+E244+E243</f>
        <v>0</v>
      </c>
      <c r="F241" s="194">
        <f t="shared" ref="F241:G241" si="80">F242+F244+F243</f>
        <v>4450</v>
      </c>
      <c r="G241" s="194">
        <f t="shared" si="80"/>
        <v>0</v>
      </c>
      <c r="H241" s="194" t="e">
        <f t="shared" si="71"/>
        <v>#DIV/0!</v>
      </c>
      <c r="I241" s="204">
        <f t="shared" si="72"/>
        <v>0</v>
      </c>
    </row>
    <row r="242" spans="1:14" s="212" customFormat="1" ht="12" x14ac:dyDescent="0.25">
      <c r="A242" s="222"/>
      <c r="B242" s="223">
        <v>4221</v>
      </c>
      <c r="C242" s="223"/>
      <c r="D242" s="510" t="s">
        <v>177</v>
      </c>
      <c r="E242" s="195">
        <v>0</v>
      </c>
      <c r="F242" s="195">
        <f>'POSEBNI DIO'!D183</f>
        <v>4450</v>
      </c>
      <c r="G242" s="195">
        <f>'POSEBNI DIO'!E183</f>
        <v>0</v>
      </c>
      <c r="H242" s="195" t="e">
        <f t="shared" si="71"/>
        <v>#DIV/0!</v>
      </c>
      <c r="I242" s="211">
        <f t="shared" si="72"/>
        <v>0</v>
      </c>
    </row>
    <row r="243" spans="1:14" s="212" customFormat="1" ht="12" x14ac:dyDescent="0.25">
      <c r="A243" s="222"/>
      <c r="B243" s="223">
        <v>4223</v>
      </c>
      <c r="C243" s="223"/>
      <c r="D243" s="510" t="s">
        <v>160</v>
      </c>
      <c r="E243" s="195">
        <v>0</v>
      </c>
      <c r="F243" s="195">
        <f>'POSEBNI DIO'!D184</f>
        <v>0</v>
      </c>
      <c r="G243" s="195">
        <f>'POSEBNI DIO'!E184</f>
        <v>0</v>
      </c>
      <c r="H243" s="195" t="e">
        <f t="shared" si="71"/>
        <v>#DIV/0!</v>
      </c>
      <c r="I243" s="211" t="e">
        <f t="shared" si="72"/>
        <v>#DIV/0!</v>
      </c>
    </row>
    <row r="244" spans="1:14" s="212" customFormat="1" ht="12" x14ac:dyDescent="0.25">
      <c r="A244" s="222"/>
      <c r="B244" s="223">
        <v>4227</v>
      </c>
      <c r="C244" s="223"/>
      <c r="D244" s="510" t="s">
        <v>164</v>
      </c>
      <c r="E244" s="195">
        <v>0</v>
      </c>
      <c r="F244" s="195">
        <f>'POSEBNI DIO'!D185</f>
        <v>0</v>
      </c>
      <c r="G244" s="195">
        <f>'POSEBNI DIO'!E185</f>
        <v>0</v>
      </c>
      <c r="H244" s="195" t="e">
        <f t="shared" si="71"/>
        <v>#DIV/0!</v>
      </c>
      <c r="I244" s="211" t="e">
        <f t="shared" si="72"/>
        <v>#DIV/0!</v>
      </c>
    </row>
    <row r="245" spans="1:14" s="205" customFormat="1" ht="12" x14ac:dyDescent="0.25">
      <c r="A245" s="200"/>
      <c r="B245" s="201">
        <v>424</v>
      </c>
      <c r="C245" s="201"/>
      <c r="D245" s="221" t="s">
        <v>191</v>
      </c>
      <c r="E245" s="194">
        <f>E246</f>
        <v>300.07</v>
      </c>
      <c r="F245" s="194">
        <f t="shared" ref="F245" si="81">F246</f>
        <v>2000</v>
      </c>
      <c r="G245" s="194">
        <f t="shared" ref="G245" si="82">G246</f>
        <v>0</v>
      </c>
      <c r="H245" s="194">
        <f t="shared" si="71"/>
        <v>0</v>
      </c>
      <c r="I245" s="204">
        <f t="shared" si="72"/>
        <v>0</v>
      </c>
    </row>
    <row r="246" spans="1:14" s="212" customFormat="1" ht="12" x14ac:dyDescent="0.25">
      <c r="A246" s="222"/>
      <c r="B246" s="223">
        <v>4241</v>
      </c>
      <c r="C246" s="223"/>
      <c r="D246" s="510" t="s">
        <v>191</v>
      </c>
      <c r="E246" s="195">
        <v>300.07</v>
      </c>
      <c r="F246" s="195">
        <f>'POSEBNI DIO'!D187</f>
        <v>2000</v>
      </c>
      <c r="G246" s="195">
        <f>'POSEBNI DIO'!E187</f>
        <v>0</v>
      </c>
      <c r="H246" s="195">
        <f t="shared" si="71"/>
        <v>0</v>
      </c>
      <c r="I246" s="211">
        <f t="shared" si="72"/>
        <v>0</v>
      </c>
    </row>
    <row r="247" spans="1:14" s="205" customFormat="1" ht="12" x14ac:dyDescent="0.25">
      <c r="A247" s="200"/>
      <c r="B247" s="201">
        <v>426</v>
      </c>
      <c r="C247" s="201"/>
      <c r="D247" s="221" t="s">
        <v>180</v>
      </c>
      <c r="E247" s="194">
        <f>E248</f>
        <v>0</v>
      </c>
      <c r="F247" s="194">
        <f t="shared" ref="F247:G247" si="83">F248</f>
        <v>0</v>
      </c>
      <c r="G247" s="194">
        <f t="shared" si="83"/>
        <v>0</v>
      </c>
      <c r="H247" s="194" t="e">
        <f t="shared" si="71"/>
        <v>#DIV/0!</v>
      </c>
      <c r="I247" s="204" t="e">
        <f t="shared" si="72"/>
        <v>#DIV/0!</v>
      </c>
    </row>
    <row r="248" spans="1:14" s="212" customFormat="1" ht="12" x14ac:dyDescent="0.25">
      <c r="A248" s="222"/>
      <c r="B248" s="223">
        <v>4262</v>
      </c>
      <c r="C248" s="223"/>
      <c r="D248" s="510" t="s">
        <v>161</v>
      </c>
      <c r="E248" s="195">
        <f>'POSEBNI DIO'!C189</f>
        <v>0</v>
      </c>
      <c r="F248" s="195">
        <f>'POSEBNI DIO'!D189</f>
        <v>0</v>
      </c>
      <c r="G248" s="195">
        <f>'POSEBNI DIO'!E189</f>
        <v>0</v>
      </c>
      <c r="H248" s="195" t="e">
        <f t="shared" si="71"/>
        <v>#DIV/0!</v>
      </c>
      <c r="I248" s="211" t="e">
        <f t="shared" si="72"/>
        <v>#DIV/0!</v>
      </c>
    </row>
    <row r="249" spans="1:14" s="485" customFormat="1" x14ac:dyDescent="0.25">
      <c r="A249" s="481"/>
      <c r="B249" s="482"/>
      <c r="C249" s="482">
        <v>4</v>
      </c>
      <c r="D249" s="482" t="s">
        <v>321</v>
      </c>
      <c r="E249" s="508">
        <f>E250</f>
        <v>0</v>
      </c>
      <c r="F249" s="508">
        <f t="shared" ref="F249:G250" si="84">F250</f>
        <v>0</v>
      </c>
      <c r="G249" s="508">
        <f t="shared" si="84"/>
        <v>0</v>
      </c>
      <c r="H249" s="508" t="e">
        <f t="shared" si="71"/>
        <v>#DIV/0!</v>
      </c>
      <c r="I249" s="509" t="e">
        <f t="shared" si="72"/>
        <v>#DIV/0!</v>
      </c>
    </row>
    <row r="250" spans="1:14" s="35" customFormat="1" x14ac:dyDescent="0.25">
      <c r="A250" s="28"/>
      <c r="B250" s="6">
        <v>42</v>
      </c>
      <c r="C250" s="6"/>
      <c r="D250" s="11" t="s">
        <v>126</v>
      </c>
      <c r="E250" s="80">
        <f>E251</f>
        <v>0</v>
      </c>
      <c r="F250" s="80">
        <f t="shared" si="84"/>
        <v>0</v>
      </c>
      <c r="G250" s="80">
        <f t="shared" si="84"/>
        <v>0</v>
      </c>
      <c r="H250" s="80" t="e">
        <f t="shared" si="71"/>
        <v>#DIV/0!</v>
      </c>
      <c r="I250" s="92" t="e">
        <f t="shared" si="72"/>
        <v>#DIV/0!</v>
      </c>
    </row>
    <row r="251" spans="1:14" s="205" customFormat="1" ht="12" x14ac:dyDescent="0.25">
      <c r="A251" s="200"/>
      <c r="B251" s="201">
        <v>422</v>
      </c>
      <c r="C251" s="201"/>
      <c r="D251" s="221" t="s">
        <v>172</v>
      </c>
      <c r="E251" s="194">
        <f>E252+E253</f>
        <v>0</v>
      </c>
      <c r="F251" s="194">
        <f t="shared" ref="F251" si="85">F252+F253</f>
        <v>0</v>
      </c>
      <c r="G251" s="194">
        <f>G252+G255</f>
        <v>0</v>
      </c>
      <c r="H251" s="194" t="e">
        <f t="shared" si="71"/>
        <v>#DIV/0!</v>
      </c>
      <c r="I251" s="204" t="e">
        <f t="shared" si="72"/>
        <v>#DIV/0!</v>
      </c>
    </row>
    <row r="252" spans="1:14" s="212" customFormat="1" ht="12" x14ac:dyDescent="0.25">
      <c r="A252" s="222"/>
      <c r="B252" s="223">
        <v>4221</v>
      </c>
      <c r="C252" s="223"/>
      <c r="D252" s="510" t="s">
        <v>177</v>
      </c>
      <c r="E252" s="195">
        <v>0</v>
      </c>
      <c r="F252" s="195">
        <v>0</v>
      </c>
      <c r="G252" s="195">
        <v>0</v>
      </c>
      <c r="H252" s="195" t="e">
        <f t="shared" si="71"/>
        <v>#DIV/0!</v>
      </c>
      <c r="I252" s="211" t="e">
        <f t="shared" si="72"/>
        <v>#DIV/0!</v>
      </c>
    </row>
    <row r="253" spans="1:14" s="212" customFormat="1" ht="12" x14ac:dyDescent="0.25">
      <c r="A253" s="222"/>
      <c r="B253" s="223">
        <v>4227</v>
      </c>
      <c r="C253" s="223"/>
      <c r="D253" s="510" t="s">
        <v>164</v>
      </c>
      <c r="E253" s="195">
        <v>0</v>
      </c>
      <c r="F253" s="195">
        <f>'POSEBNI DIO'!D69</f>
        <v>0</v>
      </c>
      <c r="G253" s="195">
        <f>'POSEBNI DIO'!E69</f>
        <v>0</v>
      </c>
      <c r="H253" s="195" t="e">
        <f t="shared" si="71"/>
        <v>#DIV/0!</v>
      </c>
      <c r="I253" s="211" t="e">
        <f t="shared" si="72"/>
        <v>#DIV/0!</v>
      </c>
    </row>
    <row r="254" spans="1:14" s="205" customFormat="1" ht="12" x14ac:dyDescent="0.25">
      <c r="A254" s="574"/>
      <c r="B254" s="573">
        <v>424</v>
      </c>
      <c r="C254" s="573"/>
      <c r="D254" s="221" t="s">
        <v>191</v>
      </c>
      <c r="E254" s="575">
        <f>SUM(E255)</f>
        <v>53</v>
      </c>
      <c r="F254" s="575">
        <f t="shared" ref="F254:G254" si="86">SUM(F255)</f>
        <v>0</v>
      </c>
      <c r="G254" s="575">
        <f t="shared" si="86"/>
        <v>0</v>
      </c>
      <c r="H254" s="575">
        <f t="shared" si="71"/>
        <v>0</v>
      </c>
      <c r="I254" s="576" t="e">
        <f t="shared" si="71"/>
        <v>#DIV/0!</v>
      </c>
    </row>
    <row r="255" spans="1:14" s="212" customFormat="1" ht="15" customHeight="1" x14ac:dyDescent="0.25">
      <c r="A255" s="571"/>
      <c r="B255" s="572">
        <v>4241</v>
      </c>
      <c r="C255" s="572"/>
      <c r="D255" s="510" t="s">
        <v>191</v>
      </c>
      <c r="E255" s="567">
        <f>'POSEBNI DIO'!C204</f>
        <v>53</v>
      </c>
      <c r="F255" s="567">
        <f>'POSEBNI DIO'!D204</f>
        <v>0</v>
      </c>
      <c r="G255" s="567">
        <f>'POSEBNI DIO'!E204</f>
        <v>0</v>
      </c>
      <c r="H255" s="567">
        <f t="shared" si="71"/>
        <v>0</v>
      </c>
      <c r="I255" s="568" t="e">
        <f t="shared" si="71"/>
        <v>#DIV/0!</v>
      </c>
    </row>
    <row r="256" spans="1:14" s="485" customFormat="1" x14ac:dyDescent="0.25">
      <c r="A256" s="481"/>
      <c r="B256" s="482"/>
      <c r="C256" s="482">
        <v>5</v>
      </c>
      <c r="D256" s="482" t="s">
        <v>318</v>
      </c>
      <c r="E256" s="508">
        <f>E257</f>
        <v>61843.340000000004</v>
      </c>
      <c r="F256" s="508">
        <f t="shared" ref="F256:G256" si="87">F257</f>
        <v>126100</v>
      </c>
      <c r="G256" s="508">
        <f t="shared" si="87"/>
        <v>137827.44999999998</v>
      </c>
      <c r="H256" s="508">
        <f t="shared" si="71"/>
        <v>222.86546942645717</v>
      </c>
      <c r="I256" s="509">
        <f t="shared" si="72"/>
        <v>109.30011895321172</v>
      </c>
      <c r="N256" s="195"/>
    </row>
    <row r="257" spans="1:9" s="35" customFormat="1" x14ac:dyDescent="0.25">
      <c r="A257" s="28"/>
      <c r="B257" s="6">
        <v>42</v>
      </c>
      <c r="C257" s="6"/>
      <c r="D257" s="11" t="s">
        <v>126</v>
      </c>
      <c r="E257" s="80">
        <f>E258+E264</f>
        <v>61843.340000000004</v>
      </c>
      <c r="F257" s="80">
        <f t="shared" ref="F257:G257" si="88">F258+F264</f>
        <v>126100</v>
      </c>
      <c r="G257" s="80">
        <f t="shared" si="88"/>
        <v>137827.44999999998</v>
      </c>
      <c r="H257" s="80">
        <f t="shared" si="71"/>
        <v>222.86546942645717</v>
      </c>
      <c r="I257" s="92">
        <f t="shared" si="72"/>
        <v>109.30011895321172</v>
      </c>
    </row>
    <row r="258" spans="1:9" s="205" customFormat="1" ht="12" x14ac:dyDescent="0.25">
      <c r="A258" s="200"/>
      <c r="B258" s="201">
        <v>422</v>
      </c>
      <c r="C258" s="201"/>
      <c r="D258" s="221" t="s">
        <v>172</v>
      </c>
      <c r="E258" s="194">
        <f>SUM(E259:E263)</f>
        <v>28468.93</v>
      </c>
      <c r="F258" s="194">
        <f t="shared" ref="F258:G258" si="89">SUM(F259:F263)</f>
        <v>70500</v>
      </c>
      <c r="G258" s="194">
        <f t="shared" si="89"/>
        <v>85458.459999999992</v>
      </c>
      <c r="H258" s="194">
        <f t="shared" si="71"/>
        <v>300.18149610821337</v>
      </c>
      <c r="I258" s="204">
        <f t="shared" si="72"/>
        <v>121.21767375886523</v>
      </c>
    </row>
    <row r="259" spans="1:9" s="212" customFormat="1" ht="15" customHeight="1" x14ac:dyDescent="0.25">
      <c r="A259" s="222"/>
      <c r="B259" s="223">
        <v>4221</v>
      </c>
      <c r="C259" s="223"/>
      <c r="D259" s="510" t="s">
        <v>177</v>
      </c>
      <c r="E259" s="195">
        <v>13954.21</v>
      </c>
      <c r="F259" s="195">
        <f>'POSEBNI DIO'!D250+'POSEBNI DIO'!D113+'POSEBNI DIO'!D289</f>
        <v>9900</v>
      </c>
      <c r="G259" s="195">
        <f>'POSEBNI DIO'!E250+'POSEBNI DIO'!E113+'POSEBNI DIO'!E289</f>
        <v>9438.25</v>
      </c>
      <c r="H259" s="195">
        <f t="shared" si="71"/>
        <v>67.637293691294602</v>
      </c>
      <c r="I259" s="211">
        <f t="shared" si="72"/>
        <v>95.335858585858588</v>
      </c>
    </row>
    <row r="260" spans="1:9" s="212" customFormat="1" ht="15" customHeight="1" x14ac:dyDescent="0.25">
      <c r="A260" s="222"/>
      <c r="B260" s="223">
        <v>4222</v>
      </c>
      <c r="C260" s="223"/>
      <c r="D260" s="510" t="s">
        <v>347</v>
      </c>
      <c r="E260" s="195">
        <v>1433.9</v>
      </c>
      <c r="F260" s="195">
        <f>'POSEBNI DIO'!D251</f>
        <v>0</v>
      </c>
      <c r="G260" s="195">
        <f>'POSEBNI DIO'!E251</f>
        <v>0</v>
      </c>
      <c r="H260" s="195">
        <f t="shared" si="71"/>
        <v>0</v>
      </c>
      <c r="I260" s="211" t="e">
        <f t="shared" si="72"/>
        <v>#DIV/0!</v>
      </c>
    </row>
    <row r="261" spans="1:9" s="212" customFormat="1" ht="12" x14ac:dyDescent="0.25">
      <c r="A261" s="222"/>
      <c r="B261" s="223">
        <v>4223</v>
      </c>
      <c r="C261" s="223"/>
      <c r="D261" s="510" t="s">
        <v>160</v>
      </c>
      <c r="E261" s="195">
        <v>2727.33</v>
      </c>
      <c r="F261" s="195">
        <f>'POSEBNI DIO'!D290+'POSEBNI DIO'!D252</f>
        <v>32800</v>
      </c>
      <c r="G261" s="195">
        <f>'POSEBNI DIO'!E252+'POSEBNI DIO'!E113+'POSEBNI DIO'!E290</f>
        <v>35582.949999999997</v>
      </c>
      <c r="H261" s="195">
        <f t="shared" si="71"/>
        <v>1304.6807683705308</v>
      </c>
      <c r="I261" s="211">
        <f t="shared" si="72"/>
        <v>108.48460365853659</v>
      </c>
    </row>
    <row r="262" spans="1:9" s="212" customFormat="1" ht="12" x14ac:dyDescent="0.25">
      <c r="A262" s="222"/>
      <c r="B262" s="223">
        <v>4226</v>
      </c>
      <c r="C262" s="223"/>
      <c r="D262" s="510" t="s">
        <v>162</v>
      </c>
      <c r="E262" s="195">
        <v>691.99</v>
      </c>
      <c r="F262" s="195">
        <f>'POSEBNI DIO'!D253+'POSEBNI DIO'!D291</f>
        <v>1800</v>
      </c>
      <c r="G262" s="195">
        <f>'POSEBNI DIO'!E253+'POSEBNI DIO'!E291</f>
        <v>1766.81</v>
      </c>
      <c r="H262" s="195">
        <f t="shared" si="71"/>
        <v>255.32305380135551</v>
      </c>
      <c r="I262" s="211">
        <f t="shared" si="72"/>
        <v>98.156111111111116</v>
      </c>
    </row>
    <row r="263" spans="1:9" s="212" customFormat="1" ht="12" x14ac:dyDescent="0.25">
      <c r="A263" s="222"/>
      <c r="B263" s="223">
        <v>4227</v>
      </c>
      <c r="C263" s="223"/>
      <c r="D263" s="510" t="s">
        <v>164</v>
      </c>
      <c r="E263" s="195">
        <f>'POSEBNI DIO'!C99+'POSEBNI DIO'!C292</f>
        <v>9661.5</v>
      </c>
      <c r="F263" s="195">
        <f>'POSEBNI DIO'!D254+'POSEBNI DIO'!D292</f>
        <v>26000</v>
      </c>
      <c r="G263" s="195">
        <f>'POSEBNI DIO'!E254+'POSEBNI DIO'!E292</f>
        <v>38670.449999999997</v>
      </c>
      <c r="H263" s="195">
        <f t="shared" si="71"/>
        <v>400.25306629405372</v>
      </c>
      <c r="I263" s="211">
        <f t="shared" si="72"/>
        <v>148.73249999999999</v>
      </c>
    </row>
    <row r="264" spans="1:9" s="205" customFormat="1" ht="12" x14ac:dyDescent="0.25">
      <c r="A264" s="200"/>
      <c r="B264" s="201">
        <v>424</v>
      </c>
      <c r="C264" s="201"/>
      <c r="D264" s="221" t="s">
        <v>191</v>
      </c>
      <c r="E264" s="194">
        <v>33374.410000000003</v>
      </c>
      <c r="F264" s="194">
        <f t="shared" ref="F264:G264" si="90">F265</f>
        <v>55600</v>
      </c>
      <c r="G264" s="194">
        <f t="shared" si="90"/>
        <v>52368.99</v>
      </c>
      <c r="H264" s="194">
        <f t="shared" si="71"/>
        <v>156.9136053641098</v>
      </c>
      <c r="I264" s="204">
        <f t="shared" si="72"/>
        <v>94.188830935251801</v>
      </c>
    </row>
    <row r="265" spans="1:9" s="212" customFormat="1" ht="12" x14ac:dyDescent="0.25">
      <c r="A265" s="222"/>
      <c r="B265" s="223">
        <v>4241</v>
      </c>
      <c r="C265" s="223"/>
      <c r="D265" s="510" t="s">
        <v>191</v>
      </c>
      <c r="E265" s="195">
        <f>'POSEBNI DIO'!C256+'POSEBNI DIO'!C294</f>
        <v>46126.53</v>
      </c>
      <c r="F265" s="195">
        <f>'POSEBNI DIO'!D256+'POSEBNI DIO'!D294</f>
        <v>55600</v>
      </c>
      <c r="G265" s="195">
        <f>'POSEBNI DIO'!E256+'POSEBNI DIO'!E294</f>
        <v>52368.99</v>
      </c>
      <c r="H265" s="195">
        <f t="shared" si="71"/>
        <v>113.53333970710564</v>
      </c>
      <c r="I265" s="211">
        <f t="shared" si="72"/>
        <v>94.188830935251801</v>
      </c>
    </row>
    <row r="266" spans="1:9" s="485" customFormat="1" x14ac:dyDescent="0.25">
      <c r="A266" s="481"/>
      <c r="B266" s="482"/>
      <c r="C266" s="482">
        <v>6</v>
      </c>
      <c r="D266" s="482" t="s">
        <v>322</v>
      </c>
      <c r="E266" s="508">
        <f>E267+E271</f>
        <v>0</v>
      </c>
      <c r="F266" s="508">
        <f t="shared" ref="F266:G266" si="91">F267+F271</f>
        <v>0</v>
      </c>
      <c r="G266" s="508">
        <f t="shared" si="91"/>
        <v>329.9</v>
      </c>
      <c r="H266" s="508" t="e">
        <f t="shared" si="71"/>
        <v>#DIV/0!</v>
      </c>
      <c r="I266" s="509" t="e">
        <f t="shared" si="72"/>
        <v>#DIV/0!</v>
      </c>
    </row>
    <row r="267" spans="1:9" s="35" customFormat="1" x14ac:dyDescent="0.25">
      <c r="A267" s="28"/>
      <c r="B267" s="6">
        <v>42</v>
      </c>
      <c r="C267" s="6"/>
      <c r="D267" s="11" t="s">
        <v>126</v>
      </c>
      <c r="E267" s="80">
        <f>E268</f>
        <v>0</v>
      </c>
      <c r="F267" s="80">
        <f t="shared" ref="F267:G267" si="92">F268</f>
        <v>0</v>
      </c>
      <c r="G267" s="80">
        <f t="shared" si="92"/>
        <v>329.9</v>
      </c>
      <c r="H267" s="80" t="e">
        <f t="shared" si="71"/>
        <v>#DIV/0!</v>
      </c>
      <c r="I267" s="92" t="e">
        <f t="shared" si="72"/>
        <v>#DIV/0!</v>
      </c>
    </row>
    <row r="268" spans="1:9" s="205" customFormat="1" ht="12" x14ac:dyDescent="0.25">
      <c r="A268" s="200"/>
      <c r="B268" s="201">
        <v>422</v>
      </c>
      <c r="C268" s="201"/>
      <c r="D268" s="221" t="s">
        <v>172</v>
      </c>
      <c r="E268" s="194">
        <f>E269+E270</f>
        <v>0</v>
      </c>
      <c r="F268" s="194">
        <f t="shared" ref="F268:G268" si="93">F269+F270</f>
        <v>0</v>
      </c>
      <c r="G268" s="194">
        <f t="shared" si="93"/>
        <v>329.9</v>
      </c>
      <c r="H268" s="194" t="e">
        <f t="shared" si="71"/>
        <v>#DIV/0!</v>
      </c>
      <c r="I268" s="204" t="e">
        <f t="shared" si="72"/>
        <v>#DIV/0!</v>
      </c>
    </row>
    <row r="269" spans="1:9" s="212" customFormat="1" ht="12" x14ac:dyDescent="0.25">
      <c r="A269" s="222"/>
      <c r="B269" s="223">
        <v>4221</v>
      </c>
      <c r="C269" s="223"/>
      <c r="D269" s="510" t="s">
        <v>177</v>
      </c>
      <c r="E269" s="195">
        <f>'POSEBNI DIO'!C315+'POSEBNI DIO'!C323</f>
        <v>0</v>
      </c>
      <c r="F269" s="195">
        <f>'POSEBNI DIO'!D315+'POSEBNI DIO'!D323</f>
        <v>0</v>
      </c>
      <c r="G269" s="195">
        <f>'POSEBNI DIO'!E315+'POSEBNI DIO'!E323</f>
        <v>329.9</v>
      </c>
      <c r="H269" s="195" t="e">
        <f t="shared" si="71"/>
        <v>#DIV/0!</v>
      </c>
      <c r="I269" s="211" t="e">
        <f t="shared" si="72"/>
        <v>#DIV/0!</v>
      </c>
    </row>
    <row r="270" spans="1:9" s="212" customFormat="1" ht="12" x14ac:dyDescent="0.25">
      <c r="A270" s="222"/>
      <c r="B270" s="223">
        <v>4227</v>
      </c>
      <c r="C270" s="223"/>
      <c r="D270" s="510" t="s">
        <v>164</v>
      </c>
      <c r="E270" s="195">
        <v>0</v>
      </c>
      <c r="F270" s="195">
        <v>0</v>
      </c>
      <c r="G270" s="195">
        <v>0</v>
      </c>
      <c r="H270" s="195" t="e">
        <f t="shared" si="71"/>
        <v>#DIV/0!</v>
      </c>
      <c r="I270" s="211" t="e">
        <f t="shared" si="72"/>
        <v>#DIV/0!</v>
      </c>
    </row>
    <row r="271" spans="1:9" s="205" customFormat="1" ht="12" x14ac:dyDescent="0.25">
      <c r="A271" s="200"/>
      <c r="B271" s="201">
        <v>424</v>
      </c>
      <c r="C271" s="201"/>
      <c r="D271" s="221" t="s">
        <v>191</v>
      </c>
      <c r="E271" s="194">
        <f>E272</f>
        <v>0</v>
      </c>
      <c r="F271" s="194">
        <f t="shared" ref="F271:G271" si="94">F272</f>
        <v>0</v>
      </c>
      <c r="G271" s="194">
        <f t="shared" si="94"/>
        <v>0</v>
      </c>
      <c r="H271" s="194" t="e">
        <f t="shared" ref="H271:H272" si="95">G271/E271*100</f>
        <v>#DIV/0!</v>
      </c>
      <c r="I271" s="204" t="e">
        <f t="shared" ref="I271:I272" si="96">G271/F271*100</f>
        <v>#DIV/0!</v>
      </c>
    </row>
    <row r="272" spans="1:9" s="212" customFormat="1" ht="12" x14ac:dyDescent="0.25">
      <c r="A272" s="222"/>
      <c r="B272" s="223">
        <v>4241</v>
      </c>
      <c r="C272" s="223"/>
      <c r="D272" s="510" t="s">
        <v>191</v>
      </c>
      <c r="E272" s="195">
        <f>'POSEBNI DIO'!C318</f>
        <v>0</v>
      </c>
      <c r="F272" s="195">
        <f>'POSEBNI DIO'!D318</f>
        <v>0</v>
      </c>
      <c r="G272" s="195">
        <f>'POSEBNI DIO'!E318</f>
        <v>0</v>
      </c>
      <c r="H272" s="195" t="e">
        <f t="shared" si="95"/>
        <v>#DIV/0!</v>
      </c>
      <c r="I272" s="211" t="e">
        <f t="shared" si="96"/>
        <v>#DIV/0!</v>
      </c>
    </row>
    <row r="273" spans="1:9" s="493" customFormat="1" ht="12.75" x14ac:dyDescent="0.25">
      <c r="A273" s="489"/>
      <c r="B273" s="38"/>
      <c r="C273" s="495" t="s">
        <v>310</v>
      </c>
      <c r="D273" s="490" t="s">
        <v>2</v>
      </c>
      <c r="E273" s="491">
        <f>E274</f>
        <v>0</v>
      </c>
      <c r="F273" s="491">
        <f t="shared" ref="F273:G275" si="97">F274</f>
        <v>0</v>
      </c>
      <c r="G273" s="491">
        <f t="shared" si="97"/>
        <v>0</v>
      </c>
      <c r="H273" s="483" t="e">
        <f t="shared" si="71"/>
        <v>#DIV/0!</v>
      </c>
      <c r="I273" s="492" t="e">
        <f t="shared" si="72"/>
        <v>#DIV/0!</v>
      </c>
    </row>
    <row r="274" spans="1:9" s="35" customFormat="1" x14ac:dyDescent="0.25">
      <c r="A274" s="28"/>
      <c r="B274" s="6">
        <v>42</v>
      </c>
      <c r="C274" s="6"/>
      <c r="D274" s="11" t="s">
        <v>126</v>
      </c>
      <c r="E274" s="80">
        <f>E275</f>
        <v>0</v>
      </c>
      <c r="F274" s="80">
        <f t="shared" si="97"/>
        <v>0</v>
      </c>
      <c r="G274" s="80">
        <f t="shared" si="97"/>
        <v>0</v>
      </c>
      <c r="H274" s="80" t="e">
        <f t="shared" si="71"/>
        <v>#DIV/0!</v>
      </c>
      <c r="I274" s="92" t="e">
        <f t="shared" si="72"/>
        <v>#DIV/0!</v>
      </c>
    </row>
    <row r="275" spans="1:9" s="205" customFormat="1" ht="12" x14ac:dyDescent="0.25">
      <c r="A275" s="200"/>
      <c r="B275" s="201">
        <v>422</v>
      </c>
      <c r="C275" s="201"/>
      <c r="D275" s="221" t="s">
        <v>172</v>
      </c>
      <c r="E275" s="194">
        <f>E276</f>
        <v>0</v>
      </c>
      <c r="F275" s="194">
        <f t="shared" si="97"/>
        <v>0</v>
      </c>
      <c r="G275" s="194">
        <f t="shared" si="97"/>
        <v>0</v>
      </c>
      <c r="H275" s="194" t="e">
        <f t="shared" si="71"/>
        <v>#DIV/0!</v>
      </c>
      <c r="I275" s="204" t="e">
        <f t="shared" si="72"/>
        <v>#DIV/0!</v>
      </c>
    </row>
    <row r="276" spans="1:9" s="212" customFormat="1" ht="12.75" thickBot="1" x14ac:dyDescent="0.3">
      <c r="A276" s="229"/>
      <c r="B276" s="230">
        <v>4221</v>
      </c>
      <c r="C276" s="230"/>
      <c r="D276" s="496" t="s">
        <v>177</v>
      </c>
      <c r="E276" s="193">
        <f>'POSEBNI DIO'!C332</f>
        <v>0</v>
      </c>
      <c r="F276" s="193">
        <f>'POSEBNI DIO'!D332</f>
        <v>0</v>
      </c>
      <c r="G276" s="193">
        <f>'POSEBNI DIO'!E332</f>
        <v>0</v>
      </c>
      <c r="H276" s="193" t="e">
        <f t="shared" si="71"/>
        <v>#DIV/0!</v>
      </c>
      <c r="I276" s="250" t="e">
        <f t="shared" si="72"/>
        <v>#DIV/0!</v>
      </c>
    </row>
  </sheetData>
  <mergeCells count="6">
    <mergeCell ref="A80:I80"/>
    <mergeCell ref="A15:I15"/>
    <mergeCell ref="A17:I17"/>
    <mergeCell ref="A19:I19"/>
    <mergeCell ref="A21:I21"/>
    <mergeCell ref="A65:I65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2" manualBreakCount="2">
    <brk id="78" max="8" man="1"/>
    <brk id="188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workbookViewId="0">
      <selection activeCell="A12" sqref="A12"/>
    </sheetView>
  </sheetViews>
  <sheetFormatPr defaultRowHeight="15" x14ac:dyDescent="0.25"/>
  <cols>
    <col min="1" max="1" width="37.7109375" customWidth="1"/>
    <col min="2" max="6" width="25.28515625" style="23" customWidth="1"/>
  </cols>
  <sheetData>
    <row r="1" spans="1:21" s="53" customFormat="1" ht="12.75" x14ac:dyDescent="0.2">
      <c r="B1" s="58"/>
      <c r="C1" s="58"/>
      <c r="D1" s="58"/>
      <c r="E1" s="58"/>
      <c r="F1" s="58"/>
    </row>
    <row r="2" spans="1:21" s="53" customFormat="1" ht="12.75" x14ac:dyDescent="0.2">
      <c r="B2" s="58"/>
      <c r="C2" s="58"/>
      <c r="D2" s="58"/>
      <c r="E2" s="58"/>
      <c r="F2" s="58"/>
    </row>
    <row r="3" spans="1:21" s="53" customFormat="1" ht="12.75" x14ac:dyDescent="0.2">
      <c r="B3" s="58"/>
      <c r="C3" s="58"/>
      <c r="D3" s="58"/>
      <c r="E3" s="58"/>
      <c r="F3" s="58"/>
      <c r="S3" s="54"/>
      <c r="T3" s="54"/>
      <c r="U3" s="54"/>
    </row>
    <row r="4" spans="1:21" s="53" customFormat="1" ht="12.75" x14ac:dyDescent="0.2">
      <c r="B4" s="58"/>
      <c r="C4" s="58"/>
      <c r="D4" s="58"/>
      <c r="E4" s="58"/>
      <c r="F4" s="58"/>
    </row>
    <row r="5" spans="1:21" s="53" customFormat="1" ht="12.75" x14ac:dyDescent="0.2">
      <c r="B5" s="58"/>
      <c r="C5" s="58"/>
      <c r="D5" s="58"/>
      <c r="E5" s="58"/>
      <c r="F5" s="58"/>
    </row>
    <row r="6" spans="1:21" s="53" customFormat="1" ht="12.75" x14ac:dyDescent="0.2">
      <c r="B6" s="58"/>
      <c r="C6" s="58"/>
      <c r="D6" s="58"/>
      <c r="E6" s="58"/>
      <c r="F6" s="58"/>
    </row>
    <row r="7" spans="1:21" s="53" customFormat="1" ht="15.75" x14ac:dyDescent="0.25">
      <c r="A7" s="55" t="s">
        <v>127</v>
      </c>
      <c r="B7" s="71"/>
      <c r="C7" s="71"/>
      <c r="D7" s="71"/>
      <c r="E7" s="59"/>
      <c r="F7" s="59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s="53" customFormat="1" ht="15.75" x14ac:dyDescent="0.25">
      <c r="A8" s="55" t="s">
        <v>128</v>
      </c>
      <c r="B8" s="71"/>
      <c r="C8" s="71"/>
      <c r="D8" s="71"/>
      <c r="E8" s="59"/>
      <c r="F8" s="59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1" s="53" customFormat="1" ht="15.75" x14ac:dyDescent="0.25">
      <c r="A9" s="55" t="s">
        <v>326</v>
      </c>
      <c r="B9" s="71"/>
      <c r="C9" s="71"/>
      <c r="D9" s="71"/>
      <c r="E9" s="59"/>
      <c r="F9" s="59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s="53" customFormat="1" ht="15.75" x14ac:dyDescent="0.25">
      <c r="A10" s="55" t="s">
        <v>327</v>
      </c>
      <c r="B10" s="71"/>
      <c r="C10" s="71"/>
      <c r="D10" s="71"/>
      <c r="E10" s="59"/>
      <c r="F10" s="59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spans="1:21" s="53" customFormat="1" ht="15.75" x14ac:dyDescent="0.25">
      <c r="A11" s="57" t="s">
        <v>367</v>
      </c>
      <c r="B11" s="71"/>
      <c r="C11" s="71"/>
      <c r="D11" s="71"/>
      <c r="E11" s="59"/>
      <c r="F11" s="59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spans="1:21" s="53" customFormat="1" ht="15.75" x14ac:dyDescent="0.25">
      <c r="A12" s="57" t="s">
        <v>373</v>
      </c>
      <c r="B12" s="71"/>
      <c r="C12" s="71"/>
      <c r="D12" s="71"/>
      <c r="E12" s="59"/>
      <c r="F12" s="59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spans="1:21" s="53" customFormat="1" ht="15.75" x14ac:dyDescent="0.25">
      <c r="A13" s="55" t="s">
        <v>361</v>
      </c>
      <c r="B13" s="71"/>
      <c r="C13" s="71"/>
      <c r="D13" s="71"/>
      <c r="E13" s="59"/>
      <c r="F13" s="59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spans="1:21" s="53" customFormat="1" ht="15.75" x14ac:dyDescent="0.25">
      <c r="A14" s="55"/>
      <c r="B14" s="71"/>
      <c r="C14" s="71"/>
      <c r="D14" s="71"/>
      <c r="E14" s="59"/>
      <c r="F14" s="59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spans="1:21" ht="15.75" x14ac:dyDescent="0.25">
      <c r="A15" s="612" t="s">
        <v>357</v>
      </c>
      <c r="B15" s="613"/>
      <c r="C15" s="613"/>
      <c r="D15" s="613"/>
      <c r="E15" s="613"/>
      <c r="F15" s="613"/>
      <c r="G15" s="98"/>
      <c r="H15" s="98"/>
      <c r="I15" s="98"/>
      <c r="J15" s="98"/>
    </row>
    <row r="16" spans="1:21" ht="18" customHeight="1" x14ac:dyDescent="0.25">
      <c r="A16" s="3"/>
      <c r="B16" s="22"/>
      <c r="C16" s="22"/>
      <c r="D16" s="22"/>
      <c r="E16" s="22"/>
      <c r="F16" s="22"/>
    </row>
    <row r="17" spans="1:6" ht="15.75" x14ac:dyDescent="0.25">
      <c r="A17" s="612" t="s">
        <v>31</v>
      </c>
      <c r="B17" s="612"/>
      <c r="C17" s="612"/>
      <c r="D17" s="612"/>
      <c r="E17" s="627"/>
      <c r="F17" s="627"/>
    </row>
    <row r="18" spans="1:6" ht="18" x14ac:dyDescent="0.25">
      <c r="A18" s="3"/>
      <c r="B18" s="22"/>
      <c r="C18" s="22"/>
      <c r="D18" s="22"/>
      <c r="E18" s="34"/>
      <c r="F18" s="34"/>
    </row>
    <row r="19" spans="1:6" ht="18" customHeight="1" x14ac:dyDescent="0.25">
      <c r="A19" s="612" t="s">
        <v>13</v>
      </c>
      <c r="B19" s="628"/>
      <c r="C19" s="628"/>
      <c r="D19" s="628"/>
      <c r="E19" s="628"/>
      <c r="F19" s="628"/>
    </row>
    <row r="20" spans="1:6" ht="18" x14ac:dyDescent="0.25">
      <c r="A20" s="3"/>
      <c r="B20" s="22"/>
      <c r="C20" s="22"/>
      <c r="D20" s="22"/>
      <c r="E20" s="34"/>
      <c r="F20" s="34"/>
    </row>
    <row r="21" spans="1:6" ht="15.75" x14ac:dyDescent="0.25">
      <c r="A21" s="612" t="s">
        <v>24</v>
      </c>
      <c r="B21" s="626"/>
      <c r="C21" s="626"/>
      <c r="D21" s="626"/>
      <c r="E21" s="626"/>
      <c r="F21" s="626"/>
    </row>
    <row r="22" spans="1:6" ht="18.75" thickBot="1" x14ac:dyDescent="0.3">
      <c r="A22" s="3"/>
      <c r="B22" s="22"/>
      <c r="C22" s="22"/>
      <c r="D22" s="22"/>
      <c r="E22" s="34"/>
      <c r="F22" s="34"/>
    </row>
    <row r="23" spans="1:6" ht="26.25" thickBot="1" x14ac:dyDescent="0.3">
      <c r="A23" s="32" t="s">
        <v>25</v>
      </c>
      <c r="B23" s="42" t="s">
        <v>129</v>
      </c>
      <c r="C23" s="43" t="s">
        <v>130</v>
      </c>
      <c r="D23" s="43" t="s">
        <v>131</v>
      </c>
      <c r="E23" s="44" t="s">
        <v>132</v>
      </c>
      <c r="F23" s="44" t="s">
        <v>132</v>
      </c>
    </row>
    <row r="24" spans="1:6" s="131" customFormat="1" ht="15.75" thickBot="1" x14ac:dyDescent="0.3">
      <c r="A24" s="139">
        <v>1</v>
      </c>
      <c r="B24" s="134">
        <v>2</v>
      </c>
      <c r="C24" s="135">
        <v>3</v>
      </c>
      <c r="D24" s="135">
        <v>4</v>
      </c>
      <c r="E24" s="136" t="s">
        <v>196</v>
      </c>
      <c r="F24" s="137" t="s">
        <v>197</v>
      </c>
    </row>
    <row r="25" spans="1:6" s="33" customFormat="1" ht="15.75" customHeight="1" x14ac:dyDescent="0.25">
      <c r="A25" s="48" t="s">
        <v>26</v>
      </c>
      <c r="B25" s="147">
        <f>B26</f>
        <v>3343305.8399999994</v>
      </c>
      <c r="C25" s="147">
        <f t="shared" ref="C25:D27" si="0">C26</f>
        <v>4258957.8100000005</v>
      </c>
      <c r="D25" s="147">
        <f t="shared" si="0"/>
        <v>4059589.06</v>
      </c>
      <c r="E25" s="147">
        <f>D25/B25*100</f>
        <v>121.42440010812774</v>
      </c>
      <c r="F25" s="148">
        <f>D25/C25*100</f>
        <v>95.318837168757952</v>
      </c>
    </row>
    <row r="26" spans="1:6" s="33" customFormat="1" ht="15.75" customHeight="1" x14ac:dyDescent="0.25">
      <c r="A26" s="28" t="s">
        <v>94</v>
      </c>
      <c r="B26" s="77">
        <f>B27</f>
        <v>3343305.8399999994</v>
      </c>
      <c r="C26" s="77">
        <f t="shared" si="0"/>
        <v>4258957.8100000005</v>
      </c>
      <c r="D26" s="77">
        <f t="shared" si="0"/>
        <v>4059589.06</v>
      </c>
      <c r="E26" s="76">
        <f t="shared" ref="E26:E28" si="1">D26/B26*100</f>
        <v>121.42440010812774</v>
      </c>
      <c r="F26" s="90">
        <f t="shared" ref="F26:F28" si="2">D26/C26*100</f>
        <v>95.318837168757952</v>
      </c>
    </row>
    <row r="27" spans="1:6" ht="25.5" x14ac:dyDescent="0.25">
      <c r="A27" s="29" t="s">
        <v>95</v>
      </c>
      <c r="B27" s="75">
        <f>B28</f>
        <v>3343305.8399999994</v>
      </c>
      <c r="C27" s="75">
        <f t="shared" si="0"/>
        <v>4258957.8100000005</v>
      </c>
      <c r="D27" s="75">
        <f t="shared" si="0"/>
        <v>4059589.06</v>
      </c>
      <c r="E27" s="76">
        <f t="shared" si="1"/>
        <v>121.42440010812774</v>
      </c>
      <c r="F27" s="90">
        <f t="shared" si="2"/>
        <v>95.318837168757952</v>
      </c>
    </row>
    <row r="28" spans="1:6" ht="15.75" thickBot="1" x14ac:dyDescent="0.3">
      <c r="A28" s="30" t="s">
        <v>96</v>
      </c>
      <c r="B28" s="78">
        <f>'POSEBNI DIO'!C28</f>
        <v>3343305.8399999994</v>
      </c>
      <c r="C28" s="78">
        <f>'POSEBNI DIO'!D28</f>
        <v>4258957.8100000005</v>
      </c>
      <c r="D28" s="78">
        <f>'POSEBNI DIO'!E28</f>
        <v>4059589.06</v>
      </c>
      <c r="E28" s="149">
        <f t="shared" si="1"/>
        <v>121.42440010812774</v>
      </c>
      <c r="F28" s="150">
        <f t="shared" si="2"/>
        <v>95.318837168757952</v>
      </c>
    </row>
  </sheetData>
  <mergeCells count="4">
    <mergeCell ref="A17:F17"/>
    <mergeCell ref="A19:F19"/>
    <mergeCell ref="A21:F21"/>
    <mergeCell ref="A15:F15"/>
  </mergeCells>
  <pageMargins left="0.7" right="0.7" top="0.75" bottom="0.75" header="0.3" footer="0.3"/>
  <pageSetup paperSize="9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"/>
  <sheetViews>
    <sheetView workbookViewId="0">
      <selection activeCell="A12" sqref="A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9" width="25.28515625" style="86" customWidth="1"/>
  </cols>
  <sheetData>
    <row r="1" spans="1:21" s="53" customFormat="1" ht="12.75" x14ac:dyDescent="0.2">
      <c r="E1" s="83"/>
      <c r="F1" s="83"/>
      <c r="G1" s="83"/>
      <c r="H1" s="83"/>
      <c r="I1" s="83"/>
    </row>
    <row r="2" spans="1:21" s="53" customFormat="1" ht="12.75" x14ac:dyDescent="0.2">
      <c r="E2" s="83"/>
      <c r="F2" s="83"/>
      <c r="G2" s="83"/>
      <c r="H2" s="83"/>
      <c r="I2" s="83"/>
    </row>
    <row r="3" spans="1:21" s="53" customFormat="1" ht="12.75" x14ac:dyDescent="0.2">
      <c r="E3" s="83"/>
      <c r="F3" s="83"/>
      <c r="G3" s="83"/>
      <c r="H3" s="83"/>
      <c r="I3" s="83"/>
      <c r="S3" s="54"/>
      <c r="T3" s="54"/>
      <c r="U3" s="54"/>
    </row>
    <row r="4" spans="1:21" s="53" customFormat="1" ht="12.75" x14ac:dyDescent="0.2">
      <c r="E4" s="83"/>
      <c r="F4" s="83"/>
      <c r="G4" s="83"/>
      <c r="H4" s="83"/>
      <c r="I4" s="83"/>
    </row>
    <row r="5" spans="1:21" s="53" customFormat="1" ht="12.75" x14ac:dyDescent="0.2">
      <c r="E5" s="83"/>
      <c r="F5" s="83"/>
      <c r="G5" s="83"/>
      <c r="H5" s="83"/>
      <c r="I5" s="83"/>
    </row>
    <row r="6" spans="1:21" s="53" customFormat="1" ht="12.75" x14ac:dyDescent="0.2">
      <c r="E6" s="83"/>
      <c r="F6" s="83"/>
      <c r="G6" s="83"/>
      <c r="H6" s="83"/>
      <c r="I6" s="83"/>
    </row>
    <row r="7" spans="1:21" s="53" customFormat="1" ht="15.75" x14ac:dyDescent="0.25">
      <c r="A7" s="55" t="s">
        <v>127</v>
      </c>
      <c r="B7" s="55"/>
      <c r="C7" s="55"/>
      <c r="D7" s="55"/>
      <c r="E7" s="84"/>
      <c r="F7" s="84"/>
      <c r="G7" s="84"/>
      <c r="H7" s="84"/>
      <c r="I7" s="84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s="53" customFormat="1" ht="15.75" x14ac:dyDescent="0.25">
      <c r="A8" s="55" t="s">
        <v>128</v>
      </c>
      <c r="B8" s="55"/>
      <c r="C8" s="55"/>
      <c r="D8" s="55"/>
      <c r="E8" s="84"/>
      <c r="F8" s="84"/>
      <c r="G8" s="84"/>
      <c r="H8" s="84"/>
      <c r="I8" s="84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1" s="53" customFormat="1" ht="15.75" x14ac:dyDescent="0.25">
      <c r="A9" s="55" t="s">
        <v>328</v>
      </c>
      <c r="B9" s="55"/>
      <c r="C9" s="55"/>
      <c r="D9" s="55"/>
      <c r="E9" s="84"/>
      <c r="F9" s="84"/>
      <c r="G9" s="84"/>
      <c r="H9" s="84"/>
      <c r="I9" s="84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s="53" customFormat="1" ht="15.75" x14ac:dyDescent="0.25">
      <c r="A10" s="55" t="s">
        <v>327</v>
      </c>
      <c r="B10" s="55"/>
      <c r="C10" s="55"/>
      <c r="D10" s="55"/>
      <c r="E10" s="84"/>
      <c r="F10" s="84"/>
      <c r="G10" s="84"/>
      <c r="H10" s="84"/>
      <c r="I10" s="84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spans="1:21" s="53" customFormat="1" ht="15.75" x14ac:dyDescent="0.25">
      <c r="A11" s="57" t="s">
        <v>368</v>
      </c>
      <c r="B11" s="55"/>
      <c r="C11" s="55"/>
      <c r="D11" s="55"/>
      <c r="E11" s="84"/>
      <c r="F11" s="84"/>
      <c r="G11" s="84"/>
      <c r="H11" s="84"/>
      <c r="I11" s="84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spans="1:21" s="53" customFormat="1" ht="15.75" x14ac:dyDescent="0.25">
      <c r="A12" s="57" t="s">
        <v>371</v>
      </c>
      <c r="B12" s="55"/>
      <c r="C12" s="55"/>
      <c r="D12" s="55"/>
      <c r="E12" s="84"/>
      <c r="F12" s="84"/>
      <c r="G12" s="84"/>
      <c r="H12" s="84"/>
      <c r="I12" s="84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spans="1:21" s="53" customFormat="1" ht="15.75" x14ac:dyDescent="0.25">
      <c r="A13" s="55" t="s">
        <v>362</v>
      </c>
      <c r="B13" s="55"/>
      <c r="C13" s="55"/>
      <c r="D13" s="55"/>
      <c r="E13" s="84"/>
      <c r="F13" s="84"/>
      <c r="G13" s="84"/>
      <c r="H13" s="84"/>
      <c r="I13" s="84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spans="1:21" s="53" customFormat="1" ht="15.75" x14ac:dyDescent="0.25">
      <c r="A14" s="55"/>
      <c r="B14" s="55"/>
      <c r="C14" s="55"/>
      <c r="D14" s="55"/>
      <c r="E14" s="84"/>
      <c r="F14" s="84"/>
      <c r="G14" s="84"/>
      <c r="H14" s="84"/>
      <c r="I14" s="84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spans="1:21" ht="15.75" x14ac:dyDescent="0.25">
      <c r="A15" s="612" t="s">
        <v>357</v>
      </c>
      <c r="B15" s="613"/>
      <c r="C15" s="613"/>
      <c r="D15" s="613"/>
      <c r="E15" s="613"/>
      <c r="F15" s="613"/>
      <c r="G15" s="613"/>
      <c r="H15" s="613"/>
      <c r="I15" s="613"/>
      <c r="J15" s="98"/>
    </row>
    <row r="16" spans="1:21" ht="18" customHeight="1" x14ac:dyDescent="0.25">
      <c r="A16" s="3"/>
      <c r="B16" s="3"/>
      <c r="C16" s="3"/>
      <c r="D16" s="3"/>
      <c r="E16" s="85"/>
      <c r="F16" s="85"/>
      <c r="G16" s="85"/>
      <c r="H16" s="85"/>
      <c r="I16" s="85"/>
    </row>
    <row r="17" spans="1:9" ht="15.75" x14ac:dyDescent="0.25">
      <c r="A17" s="612" t="s">
        <v>31</v>
      </c>
      <c r="B17" s="612"/>
      <c r="C17" s="612"/>
      <c r="D17" s="612"/>
      <c r="E17" s="612"/>
      <c r="F17" s="612"/>
      <c r="G17" s="612"/>
      <c r="H17" s="627"/>
      <c r="I17" s="627"/>
    </row>
    <row r="18" spans="1:9" ht="18" x14ac:dyDescent="0.25">
      <c r="A18" s="3"/>
      <c r="B18" s="3"/>
      <c r="C18" s="3"/>
      <c r="D18" s="3"/>
      <c r="E18" s="85"/>
      <c r="F18" s="85"/>
      <c r="G18" s="85"/>
      <c r="H18" s="89"/>
      <c r="I18" s="89"/>
    </row>
    <row r="19" spans="1:9" ht="18" customHeight="1" x14ac:dyDescent="0.25">
      <c r="A19" s="612" t="s">
        <v>27</v>
      </c>
      <c r="B19" s="628"/>
      <c r="C19" s="628"/>
      <c r="D19" s="628"/>
      <c r="E19" s="628"/>
      <c r="F19" s="628"/>
      <c r="G19" s="628"/>
      <c r="H19" s="628"/>
      <c r="I19" s="628"/>
    </row>
    <row r="20" spans="1:9" ht="18.75" thickBot="1" x14ac:dyDescent="0.3">
      <c r="A20" s="3"/>
      <c r="B20" s="3"/>
      <c r="C20" s="3"/>
      <c r="D20" s="3"/>
      <c r="E20" s="85"/>
      <c r="F20" s="85"/>
      <c r="G20" s="85"/>
      <c r="H20" s="89"/>
      <c r="I20" s="89"/>
    </row>
    <row r="21" spans="1:9" ht="26.25" thickBot="1" x14ac:dyDescent="0.3">
      <c r="A21" s="32" t="s">
        <v>14</v>
      </c>
      <c r="B21" s="41" t="s">
        <v>15</v>
      </c>
      <c r="C21" s="41" t="s">
        <v>16</v>
      </c>
      <c r="D21" s="41" t="s">
        <v>43</v>
      </c>
      <c r="E21" s="42" t="s">
        <v>129</v>
      </c>
      <c r="F21" s="43" t="s">
        <v>130</v>
      </c>
      <c r="G21" s="43" t="s">
        <v>131</v>
      </c>
      <c r="H21" s="44" t="s">
        <v>132</v>
      </c>
      <c r="I21" s="44" t="s">
        <v>132</v>
      </c>
    </row>
    <row r="22" spans="1:9" s="131" customFormat="1" ht="15.75" thickBot="1" x14ac:dyDescent="0.3">
      <c r="A22" s="138"/>
      <c r="B22" s="139"/>
      <c r="C22" s="139"/>
      <c r="D22" s="139">
        <v>1</v>
      </c>
      <c r="E22" s="134">
        <v>2</v>
      </c>
      <c r="F22" s="135">
        <v>3</v>
      </c>
      <c r="G22" s="135">
        <v>4</v>
      </c>
      <c r="H22" s="136" t="s">
        <v>196</v>
      </c>
      <c r="I22" s="137" t="s">
        <v>197</v>
      </c>
    </row>
    <row r="23" spans="1:9" ht="25.5" x14ac:dyDescent="0.25">
      <c r="A23" s="31">
        <v>8</v>
      </c>
      <c r="B23" s="40"/>
      <c r="C23" s="40"/>
      <c r="D23" s="40" t="s">
        <v>28</v>
      </c>
      <c r="E23" s="132">
        <v>0</v>
      </c>
      <c r="F23" s="133">
        <v>0</v>
      </c>
      <c r="G23" s="133">
        <v>0</v>
      </c>
      <c r="H23" s="133" t="e">
        <f>G23/E23*100</f>
        <v>#DIV/0!</v>
      </c>
      <c r="I23" s="140" t="e">
        <f>G23/F23*100</f>
        <v>#DIV/0!</v>
      </c>
    </row>
    <row r="24" spans="1:9" ht="26.25" thickBot="1" x14ac:dyDescent="0.3">
      <c r="A24" s="141">
        <v>5</v>
      </c>
      <c r="B24" s="142"/>
      <c r="C24" s="142"/>
      <c r="D24" s="143" t="s">
        <v>29</v>
      </c>
      <c r="E24" s="144">
        <v>0</v>
      </c>
      <c r="F24" s="145">
        <v>0</v>
      </c>
      <c r="G24" s="145">
        <v>0</v>
      </c>
      <c r="H24" s="145" t="e">
        <f>G24/E24*100</f>
        <v>#DIV/0!</v>
      </c>
      <c r="I24" s="146" t="e">
        <f>G24/F24*100</f>
        <v>#DIV/0!</v>
      </c>
    </row>
  </sheetData>
  <mergeCells count="3">
    <mergeCell ref="A17:I17"/>
    <mergeCell ref="A19:I19"/>
    <mergeCell ref="A15:I15"/>
  </mergeCells>
  <pageMargins left="0.7" right="0.7" top="0.75" bottom="0.75" header="0.3" footer="0.3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3"/>
  <sheetViews>
    <sheetView zoomScale="112" zoomScaleNormal="112" workbookViewId="0">
      <selection activeCell="A12" sqref="A12:C12"/>
    </sheetView>
  </sheetViews>
  <sheetFormatPr defaultRowHeight="15" x14ac:dyDescent="0.25"/>
  <cols>
    <col min="1" max="1" width="16.85546875" style="124" customWidth="1"/>
    <col min="2" max="2" width="46.5703125" style="20" bestFit="1" customWidth="1"/>
    <col min="3" max="3" width="21.28515625" style="23" customWidth="1"/>
    <col min="4" max="4" width="17.42578125" style="23" customWidth="1"/>
    <col min="5" max="5" width="17.42578125" style="609" customWidth="1"/>
    <col min="6" max="6" width="16.42578125" style="130" customWidth="1"/>
    <col min="7" max="7" width="14.7109375" style="130" customWidth="1"/>
  </cols>
  <sheetData>
    <row r="1" spans="1:21" s="53" customFormat="1" ht="12.75" x14ac:dyDescent="0.2">
      <c r="A1" s="120"/>
      <c r="C1" s="58"/>
      <c r="D1" s="58"/>
      <c r="E1" s="58"/>
      <c r="F1" s="125"/>
      <c r="G1" s="125"/>
    </row>
    <row r="2" spans="1:21" s="53" customFormat="1" ht="12.75" x14ac:dyDescent="0.2">
      <c r="A2" s="120"/>
      <c r="C2" s="58"/>
      <c r="D2" s="58"/>
      <c r="E2" s="58"/>
      <c r="F2" s="125"/>
      <c r="G2" s="125"/>
    </row>
    <row r="3" spans="1:21" s="53" customFormat="1" ht="12.75" x14ac:dyDescent="0.2">
      <c r="A3" s="120"/>
      <c r="C3" s="58"/>
      <c r="D3" s="58"/>
      <c r="E3" s="58"/>
      <c r="F3" s="125"/>
      <c r="G3" s="125"/>
      <c r="S3" s="54"/>
      <c r="T3" s="54"/>
      <c r="U3" s="54"/>
    </row>
    <row r="4" spans="1:21" s="53" customFormat="1" ht="12.75" x14ac:dyDescent="0.2">
      <c r="A4" s="120"/>
      <c r="C4" s="58"/>
      <c r="D4" s="58"/>
      <c r="E4" s="58"/>
      <c r="F4" s="125"/>
      <c r="G4" s="125"/>
    </row>
    <row r="5" spans="1:21" s="53" customFormat="1" ht="12.75" x14ac:dyDescent="0.2">
      <c r="A5" s="120"/>
      <c r="C5" s="58"/>
      <c r="D5" s="58"/>
      <c r="E5" s="58"/>
      <c r="F5" s="125"/>
      <c r="G5" s="125"/>
    </row>
    <row r="6" spans="1:21" s="53" customFormat="1" ht="12.75" x14ac:dyDescent="0.2">
      <c r="A6" s="120"/>
      <c r="C6" s="58"/>
      <c r="D6" s="58"/>
      <c r="E6" s="58"/>
      <c r="F6" s="125"/>
      <c r="G6" s="125"/>
    </row>
    <row r="7" spans="1:21" s="53" customFormat="1" ht="15.75" x14ac:dyDescent="0.25">
      <c r="A7" s="632" t="s">
        <v>127</v>
      </c>
      <c r="B7" s="633"/>
      <c r="C7" s="633"/>
      <c r="D7" s="71"/>
      <c r="E7" s="59"/>
      <c r="F7" s="126"/>
      <c r="G7" s="12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s="53" customFormat="1" ht="15.75" x14ac:dyDescent="0.25">
      <c r="A8" s="632" t="s">
        <v>128</v>
      </c>
      <c r="B8" s="633"/>
      <c r="C8" s="633"/>
      <c r="D8" s="71"/>
      <c r="E8" s="59"/>
      <c r="F8" s="126"/>
      <c r="G8" s="12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1" s="53" customFormat="1" ht="15.75" x14ac:dyDescent="0.25">
      <c r="A9" s="632" t="s">
        <v>326</v>
      </c>
      <c r="B9" s="633"/>
      <c r="C9" s="633"/>
      <c r="D9" s="71"/>
      <c r="E9" s="59"/>
      <c r="F9" s="126"/>
      <c r="G9" s="12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s="53" customFormat="1" ht="15.75" x14ac:dyDescent="0.25">
      <c r="A10" s="632" t="s">
        <v>327</v>
      </c>
      <c r="B10" s="633"/>
      <c r="C10" s="633"/>
      <c r="D10" s="71"/>
      <c r="E10" s="59"/>
      <c r="F10" s="126"/>
      <c r="G10" s="12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spans="1:21" s="53" customFormat="1" ht="15.75" x14ac:dyDescent="0.25">
      <c r="A11" s="632" t="s">
        <v>369</v>
      </c>
      <c r="B11" s="633"/>
      <c r="C11" s="633"/>
      <c r="D11" s="71"/>
      <c r="E11" s="59"/>
      <c r="F11" s="126"/>
      <c r="G11" s="12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spans="1:21" s="53" customFormat="1" ht="15.75" x14ac:dyDescent="0.25">
      <c r="A12" s="632" t="s">
        <v>374</v>
      </c>
      <c r="B12" s="633"/>
      <c r="C12" s="633"/>
      <c r="D12" s="71"/>
      <c r="E12" s="59"/>
      <c r="F12" s="126"/>
      <c r="G12" s="12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spans="1:21" s="53" customFormat="1" ht="15.75" x14ac:dyDescent="0.25">
      <c r="A13" s="632" t="s">
        <v>356</v>
      </c>
      <c r="B13" s="633"/>
      <c r="C13" s="633"/>
      <c r="D13" s="71"/>
      <c r="E13" s="59"/>
      <c r="F13" s="126"/>
      <c r="G13" s="12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spans="1:21" s="53" customFormat="1" ht="12" customHeight="1" x14ac:dyDescent="0.25">
      <c r="A14" s="121"/>
      <c r="B14" s="55"/>
      <c r="C14" s="71"/>
      <c r="D14" s="71"/>
      <c r="E14" s="59"/>
      <c r="F14" s="126"/>
      <c r="G14" s="12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spans="1:21" ht="15.75" x14ac:dyDescent="0.25">
      <c r="A15" s="612" t="s">
        <v>357</v>
      </c>
      <c r="B15" s="613"/>
      <c r="C15" s="613"/>
      <c r="D15" s="613"/>
      <c r="E15" s="613"/>
      <c r="F15" s="613"/>
      <c r="G15" s="613"/>
      <c r="H15" s="98"/>
      <c r="I15" s="98"/>
      <c r="J15" s="98"/>
    </row>
    <row r="16" spans="1:21" ht="10.5" customHeight="1" x14ac:dyDescent="0.25">
      <c r="A16" s="117"/>
      <c r="B16" s="3"/>
      <c r="C16" s="22"/>
      <c r="D16" s="22"/>
      <c r="E16" s="583"/>
      <c r="F16" s="278"/>
      <c r="G16" s="127"/>
    </row>
    <row r="17" spans="1:7" ht="18" customHeight="1" x14ac:dyDescent="0.25">
      <c r="A17" s="631" t="s">
        <v>30</v>
      </c>
      <c r="B17" s="631"/>
      <c r="C17" s="631"/>
      <c r="D17" s="631"/>
      <c r="E17" s="631"/>
      <c r="F17" s="631"/>
      <c r="G17" s="631"/>
    </row>
    <row r="18" spans="1:7" ht="15" customHeight="1" thickBot="1" x14ac:dyDescent="0.3">
      <c r="A18" s="117"/>
      <c r="B18" s="3"/>
      <c r="C18" s="22"/>
      <c r="D18" s="22"/>
      <c r="E18" s="583"/>
      <c r="F18" s="278"/>
      <c r="G18" s="127"/>
    </row>
    <row r="19" spans="1:7" s="19" customFormat="1" ht="25.5" x14ac:dyDescent="0.2">
      <c r="A19" s="118" t="s">
        <v>32</v>
      </c>
      <c r="B19" s="24" t="s">
        <v>33</v>
      </c>
      <c r="C19" s="87" t="s">
        <v>129</v>
      </c>
      <c r="D19" s="72" t="s">
        <v>130</v>
      </c>
      <c r="E19" s="584" t="s">
        <v>131</v>
      </c>
      <c r="F19" s="436" t="s">
        <v>316</v>
      </c>
      <c r="G19" s="110" t="s">
        <v>132</v>
      </c>
    </row>
    <row r="20" spans="1:7" s="95" customFormat="1" ht="13.5" thickBot="1" x14ac:dyDescent="0.25">
      <c r="A20" s="119"/>
      <c r="B20" s="96">
        <v>1</v>
      </c>
      <c r="C20" s="273">
        <v>2</v>
      </c>
      <c r="D20" s="97">
        <v>3</v>
      </c>
      <c r="E20" s="585">
        <v>4</v>
      </c>
      <c r="F20" s="279" t="s">
        <v>196</v>
      </c>
      <c r="G20" s="111" t="s">
        <v>197</v>
      </c>
    </row>
    <row r="21" spans="1:7" s="21" customFormat="1" ht="13.5" thickBot="1" x14ac:dyDescent="0.3">
      <c r="A21" s="25" t="s">
        <v>123</v>
      </c>
      <c r="B21" s="26" t="s">
        <v>124</v>
      </c>
      <c r="C21" s="73">
        <f>C22+C28</f>
        <v>3343305.8399999994</v>
      </c>
      <c r="D21" s="73">
        <f>D22+D28</f>
        <v>4258957.8100000005</v>
      </c>
      <c r="E21" s="586">
        <f>E22+E28</f>
        <v>4059589.06</v>
      </c>
      <c r="F21" s="274">
        <f>E21/C21*100</f>
        <v>121.42440010812774</v>
      </c>
      <c r="G21" s="112">
        <f>E21/D21*100</f>
        <v>95.318837168757952</v>
      </c>
    </row>
    <row r="22" spans="1:7" s="21" customFormat="1" ht="13.5" thickBot="1" x14ac:dyDescent="0.3">
      <c r="A22" s="101"/>
      <c r="B22" s="102" t="s">
        <v>326</v>
      </c>
      <c r="C22" s="103">
        <f t="shared" ref="C22:E23" si="0">C23</f>
        <v>0</v>
      </c>
      <c r="D22" s="104">
        <f t="shared" si="0"/>
        <v>0</v>
      </c>
      <c r="E22" s="587">
        <f t="shared" si="0"/>
        <v>0</v>
      </c>
      <c r="F22" s="280" t="e">
        <f t="shared" ref="F22:F25" si="1">E22/C22*100</f>
        <v>#DIV/0!</v>
      </c>
      <c r="G22" s="113" t="e">
        <f>E22/D22*100</f>
        <v>#DIV/0!</v>
      </c>
    </row>
    <row r="23" spans="1:7" s="168" customFormat="1" ht="12.75" x14ac:dyDescent="0.25">
      <c r="A23" s="163" t="s">
        <v>44</v>
      </c>
      <c r="B23" s="164" t="s">
        <v>45</v>
      </c>
      <c r="C23" s="165">
        <f t="shared" si="0"/>
        <v>0</v>
      </c>
      <c r="D23" s="166">
        <f t="shared" si="0"/>
        <v>0</v>
      </c>
      <c r="E23" s="588">
        <f t="shared" si="0"/>
        <v>0</v>
      </c>
      <c r="F23" s="281" t="e">
        <f t="shared" si="1"/>
        <v>#DIV/0!</v>
      </c>
      <c r="G23" s="167" t="e">
        <f>E23/D23*100</f>
        <v>#DIV/0!</v>
      </c>
    </row>
    <row r="24" spans="1:7" s="21" customFormat="1" ht="12.75" x14ac:dyDescent="0.25">
      <c r="A24" s="169">
        <v>9</v>
      </c>
      <c r="B24" s="170" t="s">
        <v>46</v>
      </c>
      <c r="C24" s="80">
        <f t="shared" ref="C24:E26" si="2">C25</f>
        <v>0</v>
      </c>
      <c r="D24" s="171">
        <f t="shared" si="2"/>
        <v>0</v>
      </c>
      <c r="E24" s="589">
        <f t="shared" si="2"/>
        <v>0</v>
      </c>
      <c r="F24" s="277" t="e">
        <f t="shared" si="1"/>
        <v>#DIV/0!</v>
      </c>
      <c r="G24" s="172" t="e">
        <f>E24/D24*100</f>
        <v>#DIV/0!</v>
      </c>
    </row>
    <row r="25" spans="1:7" s="21" customFormat="1" ht="12.75" x14ac:dyDescent="0.25">
      <c r="A25" s="169">
        <v>92</v>
      </c>
      <c r="B25" s="170" t="s">
        <v>47</v>
      </c>
      <c r="C25" s="80">
        <f t="shared" si="2"/>
        <v>0</v>
      </c>
      <c r="D25" s="171">
        <f t="shared" si="2"/>
        <v>0</v>
      </c>
      <c r="E25" s="589">
        <f t="shared" si="2"/>
        <v>0</v>
      </c>
      <c r="F25" s="277" t="e">
        <f t="shared" si="1"/>
        <v>#DIV/0!</v>
      </c>
      <c r="G25" s="172" t="e">
        <f>E25/D25*100</f>
        <v>#DIV/0!</v>
      </c>
    </row>
    <row r="26" spans="1:7" s="21" customFormat="1" ht="12.75" x14ac:dyDescent="0.25">
      <c r="A26" s="169">
        <v>922</v>
      </c>
      <c r="B26" s="170" t="s">
        <v>167</v>
      </c>
      <c r="C26" s="80">
        <f t="shared" si="2"/>
        <v>0</v>
      </c>
      <c r="D26" s="171">
        <f t="shared" si="2"/>
        <v>0</v>
      </c>
      <c r="E26" s="589">
        <f t="shared" si="2"/>
        <v>0</v>
      </c>
      <c r="F26" s="277"/>
      <c r="G26" s="172"/>
    </row>
    <row r="27" spans="1:7" s="256" customFormat="1" ht="13.5" thickBot="1" x14ac:dyDescent="0.3">
      <c r="A27" s="251">
        <v>9222</v>
      </c>
      <c r="B27" s="252" t="s">
        <v>168</v>
      </c>
      <c r="C27" s="253">
        <v>0</v>
      </c>
      <c r="D27" s="254">
        <v>0</v>
      </c>
      <c r="E27" s="590"/>
      <c r="F27" s="282"/>
      <c r="G27" s="272"/>
    </row>
    <row r="28" spans="1:7" s="21" customFormat="1" ht="13.5" thickBot="1" x14ac:dyDescent="0.3">
      <c r="A28" s="105" t="s">
        <v>78</v>
      </c>
      <c r="B28" s="106" t="s">
        <v>79</v>
      </c>
      <c r="C28" s="107">
        <f>C29+C48+C114+C333+C365+C397+C100</f>
        <v>3343305.8399999994</v>
      </c>
      <c r="D28" s="108">
        <f>D29+D48+D114+D333+D365+D397+D100</f>
        <v>4258957.8100000005</v>
      </c>
      <c r="E28" s="591">
        <f>E29+E48+E114+E333+E365+E397+E100</f>
        <v>4059589.06</v>
      </c>
      <c r="F28" s="283">
        <f t="shared" ref="F28:F87" si="3">E28/C28*100</f>
        <v>121.42440010812774</v>
      </c>
      <c r="G28" s="114">
        <f t="shared" ref="G28:G87" si="4">E28/D28*100</f>
        <v>95.318837168757952</v>
      </c>
    </row>
    <row r="29" spans="1:7" s="21" customFormat="1" ht="26.25" thickBot="1" x14ac:dyDescent="0.3">
      <c r="A29" s="101" t="s">
        <v>80</v>
      </c>
      <c r="B29" s="102" t="s">
        <v>81</v>
      </c>
      <c r="C29" s="103">
        <f>C30</f>
        <v>2638.47</v>
      </c>
      <c r="D29" s="104">
        <f>D30</f>
        <v>1541.5</v>
      </c>
      <c r="E29" s="587">
        <f>E30</f>
        <v>960.78</v>
      </c>
      <c r="F29" s="280">
        <f t="shared" si="3"/>
        <v>36.414285551853915</v>
      </c>
      <c r="G29" s="113">
        <f t="shared" si="4"/>
        <v>62.327602984106392</v>
      </c>
    </row>
    <row r="30" spans="1:7" s="168" customFormat="1" ht="12.75" x14ac:dyDescent="0.25">
      <c r="A30" s="163" t="s">
        <v>48</v>
      </c>
      <c r="B30" s="164" t="s">
        <v>49</v>
      </c>
      <c r="C30" s="165">
        <f>C31+C44</f>
        <v>2638.47</v>
      </c>
      <c r="D30" s="166">
        <f>D31+D44</f>
        <v>1541.5</v>
      </c>
      <c r="E30" s="588">
        <f>E31+E44</f>
        <v>960.78</v>
      </c>
      <c r="F30" s="281">
        <f t="shared" si="3"/>
        <v>36.414285551853915</v>
      </c>
      <c r="G30" s="167">
        <f t="shared" si="4"/>
        <v>62.327602984106392</v>
      </c>
    </row>
    <row r="31" spans="1:7" s="21" customFormat="1" ht="12.75" x14ac:dyDescent="0.25">
      <c r="A31" s="169" t="s">
        <v>50</v>
      </c>
      <c r="B31" s="170" t="s">
        <v>21</v>
      </c>
      <c r="C31" s="80">
        <v>2638.47</v>
      </c>
      <c r="D31" s="171">
        <f t="shared" ref="D31:G31" si="5">D35+D32</f>
        <v>1541.5</v>
      </c>
      <c r="E31" s="589">
        <f t="shared" si="5"/>
        <v>960.78</v>
      </c>
      <c r="F31" s="277">
        <f t="shared" si="5"/>
        <v>36.420773313115994</v>
      </c>
      <c r="G31" s="172">
        <f t="shared" si="5"/>
        <v>62.327602984106392</v>
      </c>
    </row>
    <row r="32" spans="1:7" s="21" customFormat="1" ht="12.75" x14ac:dyDescent="0.25">
      <c r="A32" s="169">
        <v>31</v>
      </c>
      <c r="B32" s="170" t="s">
        <v>22</v>
      </c>
      <c r="C32" s="80">
        <f>SUM(C33)</f>
        <v>0</v>
      </c>
      <c r="D32" s="171">
        <f t="shared" ref="D32:G33" si="6">SUM(D33)</f>
        <v>0</v>
      </c>
      <c r="E32" s="589">
        <f t="shared" si="6"/>
        <v>0</v>
      </c>
      <c r="F32" s="277">
        <f t="shared" si="6"/>
        <v>0</v>
      </c>
      <c r="G32" s="172">
        <f t="shared" si="6"/>
        <v>0</v>
      </c>
    </row>
    <row r="33" spans="1:7" s="21" customFormat="1" ht="12.75" x14ac:dyDescent="0.25">
      <c r="A33" s="169">
        <v>312</v>
      </c>
      <c r="B33" s="170" t="s">
        <v>165</v>
      </c>
      <c r="C33" s="80">
        <f>SUM(C34)</f>
        <v>0</v>
      </c>
      <c r="D33" s="171">
        <f t="shared" si="6"/>
        <v>0</v>
      </c>
      <c r="E33" s="589">
        <f t="shared" si="6"/>
        <v>0</v>
      </c>
      <c r="F33" s="277">
        <f t="shared" si="6"/>
        <v>0</v>
      </c>
      <c r="G33" s="172">
        <f t="shared" si="6"/>
        <v>0</v>
      </c>
    </row>
    <row r="34" spans="1:7" s="21" customFormat="1" ht="12.75" x14ac:dyDescent="0.25">
      <c r="A34" s="257">
        <v>3121</v>
      </c>
      <c r="B34" s="258" t="s">
        <v>165</v>
      </c>
      <c r="C34" s="259">
        <v>0</v>
      </c>
      <c r="D34" s="171">
        <v>0</v>
      </c>
      <c r="E34" s="589">
        <v>0</v>
      </c>
      <c r="F34" s="277"/>
      <c r="G34" s="172"/>
    </row>
    <row r="35" spans="1:7" s="21" customFormat="1" ht="12.75" x14ac:dyDescent="0.25">
      <c r="A35" s="169" t="s">
        <v>51</v>
      </c>
      <c r="B35" s="170" t="s">
        <v>34</v>
      </c>
      <c r="C35" s="80">
        <f>C36+C38+C40+C42</f>
        <v>2638</v>
      </c>
      <c r="D35" s="171">
        <f>D36+D38+D40+D42</f>
        <v>1541.5</v>
      </c>
      <c r="E35" s="589">
        <f>E36+E38+E40+E42</f>
        <v>960.78</v>
      </c>
      <c r="F35" s="277">
        <f t="shared" si="3"/>
        <v>36.420773313115994</v>
      </c>
      <c r="G35" s="172">
        <f t="shared" si="4"/>
        <v>62.327602984106392</v>
      </c>
    </row>
    <row r="36" spans="1:7" s="21" customFormat="1" ht="12.75" x14ac:dyDescent="0.25">
      <c r="A36" s="169">
        <v>321</v>
      </c>
      <c r="B36" s="170" t="s">
        <v>169</v>
      </c>
      <c r="C36" s="80">
        <f>C37</f>
        <v>1020</v>
      </c>
      <c r="D36" s="171">
        <f>D37</f>
        <v>820</v>
      </c>
      <c r="E36" s="589">
        <f>E37</f>
        <v>240</v>
      </c>
      <c r="F36" s="277"/>
      <c r="G36" s="172"/>
    </row>
    <row r="37" spans="1:7" s="256" customFormat="1" ht="12.75" x14ac:dyDescent="0.25">
      <c r="A37" s="257">
        <v>3211</v>
      </c>
      <c r="B37" s="258" t="s">
        <v>143</v>
      </c>
      <c r="C37" s="259">
        <v>1020</v>
      </c>
      <c r="D37" s="260">
        <v>820</v>
      </c>
      <c r="E37" s="592">
        <v>240</v>
      </c>
      <c r="F37" s="284"/>
      <c r="G37" s="255"/>
    </row>
    <row r="38" spans="1:7" s="21" customFormat="1" ht="12.75" x14ac:dyDescent="0.25">
      <c r="A38" s="169">
        <v>322</v>
      </c>
      <c r="B38" s="170" t="s">
        <v>170</v>
      </c>
      <c r="C38" s="80">
        <f>C39</f>
        <v>1368</v>
      </c>
      <c r="D38" s="171">
        <f>D39</f>
        <v>721.5</v>
      </c>
      <c r="E38" s="589">
        <f>E39</f>
        <v>720.78</v>
      </c>
      <c r="F38" s="277"/>
      <c r="G38" s="172"/>
    </row>
    <row r="39" spans="1:7" s="256" customFormat="1" ht="12.75" x14ac:dyDescent="0.25">
      <c r="A39" s="257">
        <v>3222</v>
      </c>
      <c r="B39" s="258" t="s">
        <v>173</v>
      </c>
      <c r="C39" s="259">
        <v>1368</v>
      </c>
      <c r="D39" s="260">
        <v>721.5</v>
      </c>
      <c r="E39" s="592">
        <v>720.78</v>
      </c>
      <c r="F39" s="284"/>
      <c r="G39" s="255"/>
    </row>
    <row r="40" spans="1:7" s="21" customFormat="1" ht="12.75" x14ac:dyDescent="0.25">
      <c r="A40" s="169">
        <v>323</v>
      </c>
      <c r="B40" s="170" t="s">
        <v>171</v>
      </c>
      <c r="C40" s="80">
        <f>C41</f>
        <v>0</v>
      </c>
      <c r="D40" s="171">
        <f>D41</f>
        <v>0</v>
      </c>
      <c r="E40" s="589">
        <f>E41</f>
        <v>0</v>
      </c>
      <c r="F40" s="277"/>
      <c r="G40" s="172"/>
    </row>
    <row r="41" spans="1:7" s="256" customFormat="1" ht="12.75" x14ac:dyDescent="0.25">
      <c r="A41" s="257">
        <v>3237</v>
      </c>
      <c r="B41" s="258" t="s">
        <v>151</v>
      </c>
      <c r="C41" s="259">
        <v>0</v>
      </c>
      <c r="D41" s="260">
        <v>0</v>
      </c>
      <c r="E41" s="592">
        <v>0</v>
      </c>
      <c r="F41" s="284"/>
      <c r="G41" s="255"/>
    </row>
    <row r="42" spans="1:7" s="21" customFormat="1" ht="12.75" x14ac:dyDescent="0.25">
      <c r="A42" s="169">
        <v>329</v>
      </c>
      <c r="B42" s="170" t="s">
        <v>157</v>
      </c>
      <c r="C42" s="80">
        <f>C43</f>
        <v>250</v>
      </c>
      <c r="D42" s="171">
        <f>D43</f>
        <v>0</v>
      </c>
      <c r="E42" s="589">
        <f>E43</f>
        <v>0</v>
      </c>
      <c r="F42" s="277"/>
      <c r="G42" s="172"/>
    </row>
    <row r="43" spans="1:7" s="256" customFormat="1" ht="12.75" x14ac:dyDescent="0.25">
      <c r="A43" s="257">
        <v>3299</v>
      </c>
      <c r="B43" s="258" t="s">
        <v>157</v>
      </c>
      <c r="C43" s="259">
        <v>250</v>
      </c>
      <c r="D43" s="260">
        <v>0</v>
      </c>
      <c r="E43" s="592">
        <v>0</v>
      </c>
      <c r="F43" s="284"/>
      <c r="G43" s="255"/>
    </row>
    <row r="44" spans="1:7" s="21" customFormat="1" ht="12.75" x14ac:dyDescent="0.25">
      <c r="A44" s="169">
        <v>4</v>
      </c>
      <c r="B44" s="170" t="s">
        <v>23</v>
      </c>
      <c r="C44" s="80">
        <f t="shared" ref="C44:E46" si="7">C45</f>
        <v>0</v>
      </c>
      <c r="D44" s="171">
        <f t="shared" si="7"/>
        <v>0</v>
      </c>
      <c r="E44" s="589">
        <f t="shared" si="7"/>
        <v>0</v>
      </c>
      <c r="F44" s="277" t="e">
        <f t="shared" si="3"/>
        <v>#DIV/0!</v>
      </c>
      <c r="G44" s="172" t="e">
        <f t="shared" si="4"/>
        <v>#DIV/0!</v>
      </c>
    </row>
    <row r="45" spans="1:7" s="21" customFormat="1" ht="25.5" x14ac:dyDescent="0.25">
      <c r="A45" s="169">
        <v>42</v>
      </c>
      <c r="B45" s="170" t="s">
        <v>41</v>
      </c>
      <c r="C45" s="80">
        <f t="shared" si="7"/>
        <v>0</v>
      </c>
      <c r="D45" s="171">
        <f t="shared" si="7"/>
        <v>0</v>
      </c>
      <c r="E45" s="589">
        <f t="shared" si="7"/>
        <v>0</v>
      </c>
      <c r="F45" s="277" t="e">
        <f t="shared" si="3"/>
        <v>#DIV/0!</v>
      </c>
      <c r="G45" s="172" t="e">
        <f t="shared" si="4"/>
        <v>#DIV/0!</v>
      </c>
    </row>
    <row r="46" spans="1:7" s="21" customFormat="1" ht="12.75" x14ac:dyDescent="0.25">
      <c r="A46" s="169">
        <v>422</v>
      </c>
      <c r="B46" s="170" t="s">
        <v>172</v>
      </c>
      <c r="C46" s="80">
        <f t="shared" si="7"/>
        <v>0</v>
      </c>
      <c r="D46" s="171">
        <f t="shared" si="7"/>
        <v>0</v>
      </c>
      <c r="E46" s="589">
        <f t="shared" si="7"/>
        <v>0</v>
      </c>
      <c r="F46" s="277"/>
      <c r="G46" s="172"/>
    </row>
    <row r="47" spans="1:7" s="256" customFormat="1" ht="13.5" thickBot="1" x14ac:dyDescent="0.3">
      <c r="A47" s="261">
        <v>4226</v>
      </c>
      <c r="B47" s="262" t="s">
        <v>162</v>
      </c>
      <c r="C47" s="263">
        <v>0</v>
      </c>
      <c r="D47" s="264">
        <v>0</v>
      </c>
      <c r="E47" s="593">
        <v>0</v>
      </c>
      <c r="F47" s="285"/>
      <c r="G47" s="265"/>
    </row>
    <row r="48" spans="1:7" s="21" customFormat="1" ht="26.25" thickBot="1" x14ac:dyDescent="0.3">
      <c r="A48" s="101" t="s">
        <v>82</v>
      </c>
      <c r="B48" s="102" t="s">
        <v>83</v>
      </c>
      <c r="C48" s="103">
        <f>C49+C54+C70+C80+C85+C75</f>
        <v>158434.15000000002</v>
      </c>
      <c r="D48" s="103">
        <f>D49+D54+D70+D80+D85+D75</f>
        <v>166291</v>
      </c>
      <c r="E48" s="594">
        <f>E49+E54+E70+E80+E85+E75</f>
        <v>176815.94999999998</v>
      </c>
      <c r="F48" s="275">
        <f t="shared" si="3"/>
        <v>111.60217036541678</v>
      </c>
      <c r="G48" s="113">
        <f t="shared" si="4"/>
        <v>106.32923609816525</v>
      </c>
    </row>
    <row r="49" spans="1:7" s="168" customFormat="1" ht="12.75" x14ac:dyDescent="0.25">
      <c r="A49" s="163" t="s">
        <v>48</v>
      </c>
      <c r="B49" s="164" t="s">
        <v>49</v>
      </c>
      <c r="C49" s="165">
        <f t="shared" ref="C49:E50" si="8">C50</f>
        <v>0</v>
      </c>
      <c r="D49" s="166">
        <f t="shared" si="8"/>
        <v>0</v>
      </c>
      <c r="E49" s="588">
        <f t="shared" si="8"/>
        <v>0</v>
      </c>
      <c r="F49" s="281" t="e">
        <f t="shared" si="3"/>
        <v>#DIV/0!</v>
      </c>
      <c r="G49" s="167" t="e">
        <f t="shared" si="4"/>
        <v>#DIV/0!</v>
      </c>
    </row>
    <row r="50" spans="1:7" s="21" customFormat="1" ht="12.75" x14ac:dyDescent="0.25">
      <c r="A50" s="169" t="s">
        <v>50</v>
      </c>
      <c r="B50" s="170" t="s">
        <v>21</v>
      </c>
      <c r="C50" s="80">
        <f t="shared" si="8"/>
        <v>0</v>
      </c>
      <c r="D50" s="171">
        <f t="shared" si="8"/>
        <v>0</v>
      </c>
      <c r="E50" s="589">
        <f t="shared" si="8"/>
        <v>0</v>
      </c>
      <c r="F50" s="277" t="e">
        <f t="shared" si="3"/>
        <v>#DIV/0!</v>
      </c>
      <c r="G50" s="172" t="e">
        <f t="shared" si="4"/>
        <v>#DIV/0!</v>
      </c>
    </row>
    <row r="51" spans="1:7" s="21" customFormat="1" ht="12.75" x14ac:dyDescent="0.25">
      <c r="A51" s="169" t="s">
        <v>51</v>
      </c>
      <c r="B51" s="170" t="s">
        <v>34</v>
      </c>
      <c r="C51" s="80">
        <f t="shared" ref="C51:E52" si="9">C52</f>
        <v>0</v>
      </c>
      <c r="D51" s="171">
        <f t="shared" si="9"/>
        <v>0</v>
      </c>
      <c r="E51" s="589">
        <f t="shared" si="9"/>
        <v>0</v>
      </c>
      <c r="F51" s="277" t="e">
        <f t="shared" si="3"/>
        <v>#DIV/0!</v>
      </c>
      <c r="G51" s="172" t="e">
        <f t="shared" si="4"/>
        <v>#DIV/0!</v>
      </c>
    </row>
    <row r="52" spans="1:7" s="21" customFormat="1" ht="12.75" x14ac:dyDescent="0.25">
      <c r="A52" s="169">
        <v>322</v>
      </c>
      <c r="B52" s="170" t="s">
        <v>170</v>
      </c>
      <c r="C52" s="80">
        <f t="shared" si="9"/>
        <v>0</v>
      </c>
      <c r="D52" s="171">
        <f t="shared" si="9"/>
        <v>0</v>
      </c>
      <c r="E52" s="589">
        <f t="shared" si="9"/>
        <v>0</v>
      </c>
      <c r="F52" s="277"/>
      <c r="G52" s="172"/>
    </row>
    <row r="53" spans="1:7" s="256" customFormat="1" ht="12.75" x14ac:dyDescent="0.25">
      <c r="A53" s="257">
        <v>3222</v>
      </c>
      <c r="B53" s="258" t="s">
        <v>173</v>
      </c>
      <c r="C53" s="259">
        <v>0</v>
      </c>
      <c r="D53" s="260">
        <v>0</v>
      </c>
      <c r="E53" s="592">
        <v>0</v>
      </c>
      <c r="F53" s="284"/>
      <c r="G53" s="255"/>
    </row>
    <row r="54" spans="1:7" s="168" customFormat="1" ht="12.75" x14ac:dyDescent="0.25">
      <c r="A54" s="173" t="s">
        <v>44</v>
      </c>
      <c r="B54" s="174" t="s">
        <v>45</v>
      </c>
      <c r="C54" s="175">
        <f>C55+C66</f>
        <v>0</v>
      </c>
      <c r="D54" s="176">
        <f>D55+D66</f>
        <v>0</v>
      </c>
      <c r="E54" s="595">
        <f>E55+E66</f>
        <v>0</v>
      </c>
      <c r="F54" s="286" t="e">
        <f t="shared" si="3"/>
        <v>#DIV/0!</v>
      </c>
      <c r="G54" s="177" t="e">
        <f t="shared" si="4"/>
        <v>#DIV/0!</v>
      </c>
    </row>
    <row r="55" spans="1:7" s="21" customFormat="1" ht="12.75" x14ac:dyDescent="0.25">
      <c r="A55" s="169" t="s">
        <v>50</v>
      </c>
      <c r="B55" s="170" t="s">
        <v>21</v>
      </c>
      <c r="C55" s="80">
        <f>C56</f>
        <v>0</v>
      </c>
      <c r="D55" s="171">
        <f>D56</f>
        <v>0</v>
      </c>
      <c r="E55" s="589">
        <f>E56</f>
        <v>0</v>
      </c>
      <c r="F55" s="277" t="e">
        <f t="shared" si="3"/>
        <v>#DIV/0!</v>
      </c>
      <c r="G55" s="172" t="e">
        <f t="shared" si="4"/>
        <v>#DIV/0!</v>
      </c>
    </row>
    <row r="56" spans="1:7" s="21" customFormat="1" ht="12.75" x14ac:dyDescent="0.25">
      <c r="A56" s="181" t="s">
        <v>51</v>
      </c>
      <c r="B56" s="182" t="s">
        <v>34</v>
      </c>
      <c r="C56" s="183">
        <f>C57+C61+C64</f>
        <v>0</v>
      </c>
      <c r="D56" s="183">
        <f t="shared" ref="D56:E56" si="10">D57+D61+D64</f>
        <v>0</v>
      </c>
      <c r="E56" s="596">
        <f t="shared" si="10"/>
        <v>0</v>
      </c>
      <c r="F56" s="277" t="e">
        <f t="shared" si="3"/>
        <v>#DIV/0!</v>
      </c>
      <c r="G56" s="172" t="e">
        <f t="shared" si="4"/>
        <v>#DIV/0!</v>
      </c>
    </row>
    <row r="57" spans="1:7" s="21" customFormat="1" ht="12.75" x14ac:dyDescent="0.25">
      <c r="A57" s="169">
        <v>322</v>
      </c>
      <c r="B57" s="170" t="s">
        <v>170</v>
      </c>
      <c r="C57" s="80">
        <f>C58+C59+C60</f>
        <v>0</v>
      </c>
      <c r="D57" s="171">
        <f>D58+D59+D60</f>
        <v>0</v>
      </c>
      <c r="E57" s="589">
        <f>E58+E59+E60</f>
        <v>0</v>
      </c>
      <c r="F57" s="277"/>
      <c r="G57" s="172"/>
    </row>
    <row r="58" spans="1:7" s="256" customFormat="1" ht="12.75" x14ac:dyDescent="0.25">
      <c r="A58" s="257">
        <v>3221</v>
      </c>
      <c r="B58" s="258" t="s">
        <v>145</v>
      </c>
      <c r="C58" s="259">
        <v>0</v>
      </c>
      <c r="D58" s="260">
        <v>0</v>
      </c>
      <c r="E58" s="592">
        <v>0</v>
      </c>
      <c r="F58" s="284"/>
      <c r="G58" s="255"/>
    </row>
    <row r="59" spans="1:7" s="256" customFormat="1" ht="12.75" x14ac:dyDescent="0.25">
      <c r="A59" s="257">
        <v>3222</v>
      </c>
      <c r="B59" s="258" t="s">
        <v>173</v>
      </c>
      <c r="C59" s="259">
        <v>0</v>
      </c>
      <c r="D59" s="260">
        <v>0</v>
      </c>
      <c r="E59" s="592">
        <v>0</v>
      </c>
      <c r="F59" s="284"/>
      <c r="G59" s="255"/>
    </row>
    <row r="60" spans="1:7" s="256" customFormat="1" ht="12.75" x14ac:dyDescent="0.25">
      <c r="A60" s="257">
        <v>3225</v>
      </c>
      <c r="B60" s="258" t="s">
        <v>174</v>
      </c>
      <c r="C60" s="259">
        <v>0</v>
      </c>
      <c r="D60" s="260">
        <v>0</v>
      </c>
      <c r="E60" s="592">
        <v>0</v>
      </c>
      <c r="F60" s="284"/>
      <c r="G60" s="255"/>
    </row>
    <row r="61" spans="1:7" s="21" customFormat="1" ht="12.75" x14ac:dyDescent="0.25">
      <c r="A61" s="169">
        <v>323</v>
      </c>
      <c r="B61" s="170" t="s">
        <v>171</v>
      </c>
      <c r="C61" s="80">
        <f>C62+C63</f>
        <v>0</v>
      </c>
      <c r="D61" s="171">
        <f>D62+D63</f>
        <v>0</v>
      </c>
      <c r="E61" s="589">
        <f>E62+E63</f>
        <v>0</v>
      </c>
      <c r="F61" s="277"/>
      <c r="G61" s="172"/>
    </row>
    <row r="62" spans="1:7" s="256" customFormat="1" ht="12.75" x14ac:dyDescent="0.25">
      <c r="A62" s="257">
        <v>3232</v>
      </c>
      <c r="B62" s="258" t="s">
        <v>140</v>
      </c>
      <c r="C62" s="259">
        <v>0</v>
      </c>
      <c r="D62" s="260">
        <v>0</v>
      </c>
      <c r="E62" s="592">
        <v>0</v>
      </c>
      <c r="F62" s="284"/>
      <c r="G62" s="255"/>
    </row>
    <row r="63" spans="1:7" s="256" customFormat="1" ht="12.75" x14ac:dyDescent="0.25">
      <c r="A63" s="257">
        <v>3236</v>
      </c>
      <c r="B63" s="258" t="s">
        <v>175</v>
      </c>
      <c r="C63" s="259">
        <v>0</v>
      </c>
      <c r="D63" s="260">
        <v>0</v>
      </c>
      <c r="E63" s="592">
        <v>0</v>
      </c>
      <c r="F63" s="284"/>
      <c r="G63" s="255"/>
    </row>
    <row r="64" spans="1:7" s="21" customFormat="1" ht="12.75" x14ac:dyDescent="0.25">
      <c r="A64" s="169">
        <v>329</v>
      </c>
      <c r="B64" s="170" t="s">
        <v>157</v>
      </c>
      <c r="C64" s="80">
        <f>C65</f>
        <v>0</v>
      </c>
      <c r="D64" s="80">
        <f t="shared" ref="D64:E64" si="11">D65</f>
        <v>0</v>
      </c>
      <c r="E64" s="597">
        <f t="shared" si="11"/>
        <v>0</v>
      </c>
      <c r="F64" s="277"/>
      <c r="G64" s="172"/>
    </row>
    <row r="65" spans="1:7" s="256" customFormat="1" ht="12.75" x14ac:dyDescent="0.25">
      <c r="A65" s="257">
        <v>3299</v>
      </c>
      <c r="B65" s="258" t="s">
        <v>157</v>
      </c>
      <c r="C65" s="259">
        <v>0</v>
      </c>
      <c r="D65" s="260">
        <v>0</v>
      </c>
      <c r="E65" s="592">
        <v>0</v>
      </c>
      <c r="F65" s="284"/>
      <c r="G65" s="255"/>
    </row>
    <row r="66" spans="1:7" s="21" customFormat="1" ht="12.75" x14ac:dyDescent="0.25">
      <c r="A66" s="169">
        <v>4</v>
      </c>
      <c r="B66" s="170" t="s">
        <v>23</v>
      </c>
      <c r="C66" s="80">
        <f t="shared" ref="C66:E68" si="12">C67</f>
        <v>0</v>
      </c>
      <c r="D66" s="171">
        <f t="shared" si="12"/>
        <v>0</v>
      </c>
      <c r="E66" s="589">
        <f t="shared" si="12"/>
        <v>0</v>
      </c>
      <c r="F66" s="277" t="e">
        <f t="shared" si="3"/>
        <v>#DIV/0!</v>
      </c>
      <c r="G66" s="172" t="e">
        <f t="shared" si="4"/>
        <v>#DIV/0!</v>
      </c>
    </row>
    <row r="67" spans="1:7" s="21" customFormat="1" ht="25.5" x14ac:dyDescent="0.25">
      <c r="A67" s="169">
        <v>42</v>
      </c>
      <c r="B67" s="170" t="s">
        <v>41</v>
      </c>
      <c r="C67" s="80">
        <f t="shared" si="12"/>
        <v>0</v>
      </c>
      <c r="D67" s="171">
        <f t="shared" si="12"/>
        <v>0</v>
      </c>
      <c r="E67" s="589">
        <f t="shared" si="12"/>
        <v>0</v>
      </c>
      <c r="F67" s="277" t="e">
        <f t="shared" si="3"/>
        <v>#DIV/0!</v>
      </c>
      <c r="G67" s="172" t="e">
        <f t="shared" si="4"/>
        <v>#DIV/0!</v>
      </c>
    </row>
    <row r="68" spans="1:7" s="21" customFormat="1" ht="12.75" x14ac:dyDescent="0.25">
      <c r="A68" s="169">
        <v>422</v>
      </c>
      <c r="B68" s="170" t="s">
        <v>172</v>
      </c>
      <c r="C68" s="80">
        <f t="shared" si="12"/>
        <v>0</v>
      </c>
      <c r="D68" s="171">
        <f t="shared" si="12"/>
        <v>0</v>
      </c>
      <c r="E68" s="589">
        <f t="shared" si="12"/>
        <v>0</v>
      </c>
      <c r="F68" s="277"/>
      <c r="G68" s="172"/>
    </row>
    <row r="69" spans="1:7" s="256" customFormat="1" ht="12.75" x14ac:dyDescent="0.25">
      <c r="A69" s="257">
        <v>4227</v>
      </c>
      <c r="B69" s="258" t="s">
        <v>164</v>
      </c>
      <c r="C69" s="259">
        <v>0</v>
      </c>
      <c r="D69" s="260">
        <v>0</v>
      </c>
      <c r="E69" s="592">
        <v>0</v>
      </c>
      <c r="F69" s="284"/>
      <c r="G69" s="255"/>
    </row>
    <row r="70" spans="1:7" s="168" customFormat="1" ht="25.5" x14ac:dyDescent="0.25">
      <c r="A70" s="178" t="s">
        <v>52</v>
      </c>
      <c r="B70" s="179" t="s">
        <v>53</v>
      </c>
      <c r="C70" s="180">
        <f t="shared" ref="C70:E71" si="13">C71</f>
        <v>6040.2</v>
      </c>
      <c r="D70" s="176">
        <f t="shared" si="13"/>
        <v>6291</v>
      </c>
      <c r="E70" s="595">
        <f t="shared" si="13"/>
        <v>7168.84</v>
      </c>
      <c r="F70" s="286">
        <f t="shared" si="3"/>
        <v>118.68547399092746</v>
      </c>
      <c r="G70" s="177">
        <f t="shared" si="4"/>
        <v>113.95390240025434</v>
      </c>
    </row>
    <row r="71" spans="1:7" s="21" customFormat="1" ht="12.75" x14ac:dyDescent="0.25">
      <c r="A71" s="181" t="s">
        <v>50</v>
      </c>
      <c r="B71" s="182" t="s">
        <v>21</v>
      </c>
      <c r="C71" s="183">
        <f t="shared" si="13"/>
        <v>6040.2</v>
      </c>
      <c r="D71" s="171">
        <f t="shared" si="13"/>
        <v>6291</v>
      </c>
      <c r="E71" s="589">
        <f>SUM(E72)</f>
        <v>7168.84</v>
      </c>
      <c r="F71" s="277">
        <f t="shared" si="3"/>
        <v>118.68547399092746</v>
      </c>
      <c r="G71" s="172">
        <f t="shared" si="4"/>
        <v>113.95390240025434</v>
      </c>
    </row>
    <row r="72" spans="1:7" s="21" customFormat="1" ht="12.75" x14ac:dyDescent="0.25">
      <c r="A72" s="181" t="s">
        <v>51</v>
      </c>
      <c r="B72" s="182" t="s">
        <v>34</v>
      </c>
      <c r="C72" s="183">
        <f t="shared" ref="C72:E73" si="14">C73</f>
        <v>6040.2</v>
      </c>
      <c r="D72" s="171">
        <f t="shared" si="14"/>
        <v>6291</v>
      </c>
      <c r="E72" s="589">
        <f t="shared" si="14"/>
        <v>7168.84</v>
      </c>
      <c r="F72" s="277">
        <f t="shared" si="3"/>
        <v>118.68547399092746</v>
      </c>
      <c r="G72" s="172">
        <f t="shared" si="4"/>
        <v>113.95390240025434</v>
      </c>
    </row>
    <row r="73" spans="1:7" s="21" customFormat="1" ht="12.75" x14ac:dyDescent="0.25">
      <c r="A73" s="169">
        <v>322</v>
      </c>
      <c r="B73" s="170" t="s">
        <v>170</v>
      </c>
      <c r="C73" s="80">
        <f t="shared" si="14"/>
        <v>6040.2</v>
      </c>
      <c r="D73" s="171">
        <f t="shared" si="14"/>
        <v>6291</v>
      </c>
      <c r="E73" s="589">
        <f t="shared" si="14"/>
        <v>7168.84</v>
      </c>
      <c r="F73" s="277"/>
      <c r="G73" s="172"/>
    </row>
    <row r="74" spans="1:7" s="256" customFormat="1" ht="12.75" x14ac:dyDescent="0.25">
      <c r="A74" s="257">
        <v>3222</v>
      </c>
      <c r="B74" s="258" t="s">
        <v>173</v>
      </c>
      <c r="C74" s="259">
        <v>6040.2</v>
      </c>
      <c r="D74" s="260">
        <v>6291</v>
      </c>
      <c r="E74" s="592">
        <v>7168.84</v>
      </c>
      <c r="F74" s="284"/>
      <c r="G74" s="255"/>
    </row>
    <row r="75" spans="1:7" s="168" customFormat="1" ht="12.75" x14ac:dyDescent="0.25">
      <c r="A75" s="178" t="s">
        <v>66</v>
      </c>
      <c r="B75" s="179" t="s">
        <v>193</v>
      </c>
      <c r="C75" s="180">
        <f t="shared" ref="C75:E76" si="15">C76</f>
        <v>152393.95000000001</v>
      </c>
      <c r="D75" s="176">
        <f t="shared" si="15"/>
        <v>160000</v>
      </c>
      <c r="E75" s="595">
        <f t="shared" si="15"/>
        <v>169647.11</v>
      </c>
      <c r="F75" s="286">
        <f t="shared" si="3"/>
        <v>111.32142056820496</v>
      </c>
      <c r="G75" s="177">
        <f t="shared" si="4"/>
        <v>106.02944374999998</v>
      </c>
    </row>
    <row r="76" spans="1:7" s="21" customFormat="1" ht="12.75" x14ac:dyDescent="0.25">
      <c r="A76" s="181" t="s">
        <v>50</v>
      </c>
      <c r="B76" s="182" t="s">
        <v>21</v>
      </c>
      <c r="C76" s="183">
        <f t="shared" si="15"/>
        <v>152393.95000000001</v>
      </c>
      <c r="D76" s="171">
        <f t="shared" si="15"/>
        <v>160000</v>
      </c>
      <c r="E76" s="589">
        <f t="shared" si="15"/>
        <v>169647.11</v>
      </c>
      <c r="F76" s="277">
        <f t="shared" si="3"/>
        <v>111.32142056820496</v>
      </c>
      <c r="G76" s="172">
        <f t="shared" si="4"/>
        <v>106.02944374999998</v>
      </c>
    </row>
    <row r="77" spans="1:7" s="21" customFormat="1" ht="12.75" x14ac:dyDescent="0.25">
      <c r="A77" s="181" t="s">
        <v>51</v>
      </c>
      <c r="B77" s="182" t="s">
        <v>34</v>
      </c>
      <c r="C77" s="183">
        <f t="shared" ref="C77:E78" si="16">C78</f>
        <v>152393.95000000001</v>
      </c>
      <c r="D77" s="171">
        <f t="shared" si="16"/>
        <v>160000</v>
      </c>
      <c r="E77" s="589">
        <f t="shared" si="16"/>
        <v>169647.11</v>
      </c>
      <c r="F77" s="277">
        <f t="shared" si="3"/>
        <v>111.32142056820496</v>
      </c>
      <c r="G77" s="172">
        <f t="shared" si="4"/>
        <v>106.02944374999998</v>
      </c>
    </row>
    <row r="78" spans="1:7" s="21" customFormat="1" ht="12.75" x14ac:dyDescent="0.25">
      <c r="A78" s="169">
        <v>322</v>
      </c>
      <c r="B78" s="170" t="s">
        <v>170</v>
      </c>
      <c r="C78" s="80">
        <f t="shared" si="16"/>
        <v>152393.95000000001</v>
      </c>
      <c r="D78" s="171">
        <f t="shared" si="16"/>
        <v>160000</v>
      </c>
      <c r="E78" s="589">
        <f t="shared" si="16"/>
        <v>169647.11</v>
      </c>
      <c r="F78" s="277"/>
      <c r="G78" s="172"/>
    </row>
    <row r="79" spans="1:7" s="256" customFormat="1" ht="12.75" x14ac:dyDescent="0.25">
      <c r="A79" s="257">
        <v>3222</v>
      </c>
      <c r="B79" s="258" t="s">
        <v>173</v>
      </c>
      <c r="C79" s="259">
        <v>152393.95000000001</v>
      </c>
      <c r="D79" s="260">
        <v>160000</v>
      </c>
      <c r="E79" s="592">
        <v>169647.11</v>
      </c>
      <c r="F79" s="284"/>
      <c r="G79" s="255"/>
    </row>
    <row r="80" spans="1:7" s="168" customFormat="1" ht="25.5" x14ac:dyDescent="0.25">
      <c r="A80" s="178" t="s">
        <v>54</v>
      </c>
      <c r="B80" s="179" t="s">
        <v>55</v>
      </c>
      <c r="C80" s="180">
        <f t="shared" ref="C80:E81" si="17">C81</f>
        <v>0</v>
      </c>
      <c r="D80" s="176">
        <f t="shared" si="17"/>
        <v>0</v>
      </c>
      <c r="E80" s="595">
        <f t="shared" si="17"/>
        <v>0</v>
      </c>
      <c r="F80" s="286" t="e">
        <f t="shared" si="3"/>
        <v>#DIV/0!</v>
      </c>
      <c r="G80" s="177" t="e">
        <f t="shared" si="4"/>
        <v>#DIV/0!</v>
      </c>
    </row>
    <row r="81" spans="1:7" s="21" customFormat="1" ht="12.75" x14ac:dyDescent="0.25">
      <c r="A81" s="181" t="s">
        <v>50</v>
      </c>
      <c r="B81" s="182" t="s">
        <v>21</v>
      </c>
      <c r="C81" s="183">
        <f t="shared" si="17"/>
        <v>0</v>
      </c>
      <c r="D81" s="171">
        <f t="shared" si="17"/>
        <v>0</v>
      </c>
      <c r="E81" s="589">
        <f t="shared" si="17"/>
        <v>0</v>
      </c>
      <c r="F81" s="277" t="e">
        <f t="shared" si="3"/>
        <v>#DIV/0!</v>
      </c>
      <c r="G81" s="172" t="e">
        <f t="shared" si="4"/>
        <v>#DIV/0!</v>
      </c>
    </row>
    <row r="82" spans="1:7" s="21" customFormat="1" ht="12.75" x14ac:dyDescent="0.25">
      <c r="A82" s="181" t="s">
        <v>51</v>
      </c>
      <c r="B82" s="182" t="s">
        <v>34</v>
      </c>
      <c r="C82" s="183">
        <f t="shared" ref="C82:E83" si="18">C83</f>
        <v>0</v>
      </c>
      <c r="D82" s="171">
        <f t="shared" si="18"/>
        <v>0</v>
      </c>
      <c r="E82" s="589">
        <f t="shared" si="18"/>
        <v>0</v>
      </c>
      <c r="F82" s="277" t="e">
        <f t="shared" si="3"/>
        <v>#DIV/0!</v>
      </c>
      <c r="G82" s="172" t="e">
        <f t="shared" si="4"/>
        <v>#DIV/0!</v>
      </c>
    </row>
    <row r="83" spans="1:7" s="21" customFormat="1" ht="12.75" x14ac:dyDescent="0.25">
      <c r="A83" s="169">
        <v>322</v>
      </c>
      <c r="B83" s="170" t="s">
        <v>170</v>
      </c>
      <c r="C83" s="80">
        <f t="shared" si="18"/>
        <v>0</v>
      </c>
      <c r="D83" s="171">
        <f t="shared" si="18"/>
        <v>0</v>
      </c>
      <c r="E83" s="589">
        <f t="shared" si="18"/>
        <v>0</v>
      </c>
      <c r="F83" s="277"/>
      <c r="G83" s="172"/>
    </row>
    <row r="84" spans="1:7" s="256" customFormat="1" ht="12.75" x14ac:dyDescent="0.25">
      <c r="A84" s="257">
        <v>3222</v>
      </c>
      <c r="B84" s="258" t="s">
        <v>173</v>
      </c>
      <c r="C84" s="259">
        <v>0</v>
      </c>
      <c r="D84" s="260">
        <v>0</v>
      </c>
      <c r="E84" s="592">
        <v>0</v>
      </c>
      <c r="F84" s="284"/>
      <c r="G84" s="255"/>
    </row>
    <row r="85" spans="1:7" s="168" customFormat="1" ht="25.5" x14ac:dyDescent="0.25">
      <c r="A85" s="178" t="s">
        <v>56</v>
      </c>
      <c r="B85" s="179" t="s">
        <v>57</v>
      </c>
      <c r="C85" s="180">
        <f>C86+C95</f>
        <v>0</v>
      </c>
      <c r="D85" s="176">
        <f>D86+D95</f>
        <v>0</v>
      </c>
      <c r="E85" s="595">
        <f>E86+E95</f>
        <v>0</v>
      </c>
      <c r="F85" s="286" t="e">
        <f t="shared" si="3"/>
        <v>#DIV/0!</v>
      </c>
      <c r="G85" s="177" t="e">
        <f t="shared" si="4"/>
        <v>#DIV/0!</v>
      </c>
    </row>
    <row r="86" spans="1:7" s="21" customFormat="1" ht="12.75" x14ac:dyDescent="0.25">
      <c r="A86" s="181" t="s">
        <v>50</v>
      </c>
      <c r="B86" s="182" t="s">
        <v>21</v>
      </c>
      <c r="C86" s="183">
        <f>C87</f>
        <v>0</v>
      </c>
      <c r="D86" s="171">
        <f>D87</f>
        <v>0</v>
      </c>
      <c r="E86" s="589">
        <f>E87</f>
        <v>0</v>
      </c>
      <c r="F86" s="277" t="e">
        <f t="shared" si="3"/>
        <v>#DIV/0!</v>
      </c>
      <c r="G86" s="172" t="e">
        <f t="shared" si="4"/>
        <v>#DIV/0!</v>
      </c>
    </row>
    <row r="87" spans="1:7" s="21" customFormat="1" ht="12.75" x14ac:dyDescent="0.25">
      <c r="A87" s="181" t="s">
        <v>51</v>
      </c>
      <c r="B87" s="182" t="s">
        <v>34</v>
      </c>
      <c r="C87" s="183">
        <f>C88+C93</f>
        <v>0</v>
      </c>
      <c r="D87" s="171">
        <f>D88+D93</f>
        <v>0</v>
      </c>
      <c r="E87" s="589">
        <f>E88+E93</f>
        <v>0</v>
      </c>
      <c r="F87" s="277" t="e">
        <f t="shared" si="3"/>
        <v>#DIV/0!</v>
      </c>
      <c r="G87" s="172" t="e">
        <f t="shared" si="4"/>
        <v>#DIV/0!</v>
      </c>
    </row>
    <row r="88" spans="1:7" s="21" customFormat="1" ht="12.75" x14ac:dyDescent="0.25">
      <c r="A88" s="181">
        <v>322</v>
      </c>
      <c r="B88" s="170" t="s">
        <v>170</v>
      </c>
      <c r="C88" s="183">
        <f>SUM(C89:C92)</f>
        <v>0</v>
      </c>
      <c r="D88" s="171">
        <f>SUM(D89:D92)</f>
        <v>0</v>
      </c>
      <c r="E88" s="589">
        <f>SUM(E89:E92)</f>
        <v>0</v>
      </c>
      <c r="F88" s="277"/>
      <c r="G88" s="172"/>
    </row>
    <row r="89" spans="1:7" s="256" customFormat="1" ht="12.75" x14ac:dyDescent="0.25">
      <c r="A89" s="257">
        <v>3221</v>
      </c>
      <c r="B89" s="258" t="s">
        <v>145</v>
      </c>
      <c r="C89" s="259">
        <v>0</v>
      </c>
      <c r="D89" s="260">
        <v>0</v>
      </c>
      <c r="E89" s="592">
        <v>0</v>
      </c>
      <c r="F89" s="284"/>
      <c r="G89" s="255"/>
    </row>
    <row r="90" spans="1:7" s="256" customFormat="1" ht="12.75" x14ac:dyDescent="0.25">
      <c r="A90" s="257">
        <v>3222</v>
      </c>
      <c r="B90" s="258" t="s">
        <v>173</v>
      </c>
      <c r="C90" s="259">
        <v>0</v>
      </c>
      <c r="D90" s="260">
        <v>0</v>
      </c>
      <c r="E90" s="592">
        <v>0</v>
      </c>
      <c r="F90" s="284"/>
      <c r="G90" s="255"/>
    </row>
    <row r="91" spans="1:7" s="256" customFormat="1" ht="12.75" x14ac:dyDescent="0.25">
      <c r="A91" s="257">
        <v>3224</v>
      </c>
      <c r="B91" s="258" t="s">
        <v>176</v>
      </c>
      <c r="C91" s="259">
        <v>0</v>
      </c>
      <c r="D91" s="260">
        <v>0</v>
      </c>
      <c r="E91" s="592">
        <v>0</v>
      </c>
      <c r="F91" s="284"/>
      <c r="G91" s="255"/>
    </row>
    <row r="92" spans="1:7" s="256" customFormat="1" ht="12.75" x14ac:dyDescent="0.25">
      <c r="A92" s="257">
        <v>3225</v>
      </c>
      <c r="B92" s="258" t="s">
        <v>174</v>
      </c>
      <c r="C92" s="259">
        <v>0</v>
      </c>
      <c r="D92" s="260">
        <v>0</v>
      </c>
      <c r="E92" s="592">
        <v>0</v>
      </c>
      <c r="F92" s="284"/>
      <c r="G92" s="255"/>
    </row>
    <row r="93" spans="1:7" s="21" customFormat="1" ht="12.75" x14ac:dyDescent="0.25">
      <c r="A93" s="169">
        <v>323</v>
      </c>
      <c r="B93" s="170" t="s">
        <v>171</v>
      </c>
      <c r="C93" s="80">
        <f>C94</f>
        <v>0</v>
      </c>
      <c r="D93" s="171">
        <f>D94</f>
        <v>0</v>
      </c>
      <c r="E93" s="589">
        <f>E94</f>
        <v>0</v>
      </c>
      <c r="F93" s="277"/>
      <c r="G93" s="172"/>
    </row>
    <row r="94" spans="1:7" s="256" customFormat="1" ht="12.75" x14ac:dyDescent="0.25">
      <c r="A94" s="257">
        <v>3232</v>
      </c>
      <c r="B94" s="258" t="s">
        <v>140</v>
      </c>
      <c r="C94" s="259">
        <v>0</v>
      </c>
      <c r="D94" s="260">
        <v>0</v>
      </c>
      <c r="E94" s="592">
        <v>0</v>
      </c>
      <c r="F94" s="284"/>
      <c r="G94" s="255"/>
    </row>
    <row r="95" spans="1:7" s="21" customFormat="1" ht="12.75" x14ac:dyDescent="0.25">
      <c r="A95" s="181" t="s">
        <v>58</v>
      </c>
      <c r="B95" s="182" t="s">
        <v>23</v>
      </c>
      <c r="C95" s="183">
        <f t="shared" ref="C95:E96" si="19">C96</f>
        <v>0</v>
      </c>
      <c r="D95" s="171">
        <f t="shared" si="19"/>
        <v>0</v>
      </c>
      <c r="E95" s="589">
        <f t="shared" si="19"/>
        <v>0</v>
      </c>
      <c r="F95" s="277" t="e">
        <f t="shared" ref="F95:F160" si="20">E95/C95*100</f>
        <v>#DIV/0!</v>
      </c>
      <c r="G95" s="172" t="e">
        <f t="shared" ref="G95:G160" si="21">E95/D95*100</f>
        <v>#DIV/0!</v>
      </c>
    </row>
    <row r="96" spans="1:7" s="21" customFormat="1" ht="25.5" x14ac:dyDescent="0.25">
      <c r="A96" s="181" t="s">
        <v>59</v>
      </c>
      <c r="B96" s="182" t="s">
        <v>41</v>
      </c>
      <c r="C96" s="183">
        <f t="shared" si="19"/>
        <v>0</v>
      </c>
      <c r="D96" s="171">
        <f t="shared" si="19"/>
        <v>0</v>
      </c>
      <c r="E96" s="589">
        <f t="shared" si="19"/>
        <v>0</v>
      </c>
      <c r="F96" s="277" t="e">
        <f t="shared" si="20"/>
        <v>#DIV/0!</v>
      </c>
      <c r="G96" s="172" t="e">
        <f t="shared" si="21"/>
        <v>#DIV/0!</v>
      </c>
    </row>
    <row r="97" spans="1:7" s="21" customFormat="1" ht="12.75" x14ac:dyDescent="0.25">
      <c r="A97" s="181">
        <v>422</v>
      </c>
      <c r="B97" s="182" t="s">
        <v>172</v>
      </c>
      <c r="C97" s="183">
        <f>C98+C99</f>
        <v>0</v>
      </c>
      <c r="D97" s="171">
        <f>D98+D99</f>
        <v>0</v>
      </c>
      <c r="E97" s="589">
        <f>E98+E99</f>
        <v>0</v>
      </c>
      <c r="F97" s="277"/>
      <c r="G97" s="189"/>
    </row>
    <row r="98" spans="1:7" s="256" customFormat="1" ht="12.75" x14ac:dyDescent="0.25">
      <c r="A98" s="266">
        <v>4221</v>
      </c>
      <c r="B98" s="267" t="s">
        <v>177</v>
      </c>
      <c r="C98" s="268">
        <v>0</v>
      </c>
      <c r="D98" s="260">
        <v>0</v>
      </c>
      <c r="E98" s="592">
        <v>0</v>
      </c>
      <c r="F98" s="284"/>
      <c r="G98" s="512"/>
    </row>
    <row r="99" spans="1:7" s="256" customFormat="1" ht="13.5" thickBot="1" x14ac:dyDescent="0.3">
      <c r="A99" s="262">
        <v>4227</v>
      </c>
      <c r="B99" s="262" t="s">
        <v>164</v>
      </c>
      <c r="C99" s="263">
        <v>0</v>
      </c>
      <c r="D99" s="264">
        <v>0</v>
      </c>
      <c r="E99" s="593">
        <v>0</v>
      </c>
      <c r="F99" s="513"/>
      <c r="G99" s="513"/>
    </row>
    <row r="100" spans="1:7" s="256" customFormat="1" ht="25.5" customHeight="1" x14ac:dyDescent="0.25">
      <c r="A100" s="101" t="s">
        <v>329</v>
      </c>
      <c r="B100" s="102" t="s">
        <v>330</v>
      </c>
      <c r="C100" s="103">
        <f>SUM(C101)</f>
        <v>87291.71</v>
      </c>
      <c r="D100" s="104">
        <f t="shared" ref="D100:E100" si="22">SUM(D101)</f>
        <v>109759</v>
      </c>
      <c r="E100" s="587">
        <f t="shared" si="22"/>
        <v>63654.75</v>
      </c>
      <c r="F100" s="520">
        <f t="shared" ref="F100:F103" si="23">E100/C100*100</f>
        <v>72.921873107996163</v>
      </c>
      <c r="G100" s="113">
        <f t="shared" ref="G100:G103" si="24">E100/D100*100</f>
        <v>57.995016354011973</v>
      </c>
    </row>
    <row r="101" spans="1:7" s="256" customFormat="1" ht="15" customHeight="1" x14ac:dyDescent="0.25">
      <c r="A101" s="178" t="s">
        <v>66</v>
      </c>
      <c r="B101" s="179" t="s">
        <v>193</v>
      </c>
      <c r="C101" s="180">
        <f>SUM(C102+C110)</f>
        <v>87291.71</v>
      </c>
      <c r="D101" s="180">
        <f t="shared" ref="D101:E101" si="25">SUM(D102+D110)</f>
        <v>109759</v>
      </c>
      <c r="E101" s="598">
        <f t="shared" si="25"/>
        <v>63654.75</v>
      </c>
      <c r="F101" s="286">
        <f t="shared" si="23"/>
        <v>72.921873107996163</v>
      </c>
      <c r="G101" s="177">
        <f t="shared" si="24"/>
        <v>57.995016354011973</v>
      </c>
    </row>
    <row r="102" spans="1:7" s="256" customFormat="1" ht="12.75" x14ac:dyDescent="0.25">
      <c r="A102" s="525">
        <v>3</v>
      </c>
      <c r="B102" s="526" t="s">
        <v>21</v>
      </c>
      <c r="C102" s="527">
        <f>SUM(C103+C108+C106)</f>
        <v>87291.71</v>
      </c>
      <c r="D102" s="528">
        <f>SUM(D103+D106+D108)</f>
        <v>109459</v>
      </c>
      <c r="E102" s="599">
        <f t="shared" ref="E102" si="26">SUM(E103+E108+E106)</f>
        <v>63654.75</v>
      </c>
      <c r="F102" s="529">
        <f t="shared" si="23"/>
        <v>72.921873107996163</v>
      </c>
      <c r="G102" s="530">
        <f t="shared" si="24"/>
        <v>58.153966325290753</v>
      </c>
    </row>
    <row r="103" spans="1:7" s="21" customFormat="1" ht="12.75" x14ac:dyDescent="0.25">
      <c r="A103" s="169">
        <v>32</v>
      </c>
      <c r="B103" s="170" t="s">
        <v>34</v>
      </c>
      <c r="C103" s="80">
        <f>SUM(C104:C105)</f>
        <v>480.75</v>
      </c>
      <c r="D103" s="171">
        <f>SUM(D104:D105)</f>
        <v>12709</v>
      </c>
      <c r="E103" s="589">
        <f>SUM(E104:E105)</f>
        <v>298.27999999999997</v>
      </c>
      <c r="F103" s="189">
        <f t="shared" si="23"/>
        <v>62.044721788871549</v>
      </c>
      <c r="G103" s="172">
        <f t="shared" si="24"/>
        <v>2.3469981902588715</v>
      </c>
    </row>
    <row r="104" spans="1:7" s="256" customFormat="1" ht="12.75" x14ac:dyDescent="0.25">
      <c r="A104" s="257">
        <v>3221</v>
      </c>
      <c r="B104" s="258" t="s">
        <v>145</v>
      </c>
      <c r="C104" s="259">
        <v>480.75</v>
      </c>
      <c r="D104" s="260">
        <v>9327</v>
      </c>
      <c r="E104" s="592">
        <v>298.27999999999997</v>
      </c>
      <c r="F104" s="512"/>
      <c r="G104" s="255"/>
    </row>
    <row r="105" spans="1:7" s="256" customFormat="1" ht="12.75" x14ac:dyDescent="0.25">
      <c r="A105" s="257">
        <v>3222</v>
      </c>
      <c r="B105" s="258" t="s">
        <v>173</v>
      </c>
      <c r="C105" s="259">
        <v>0</v>
      </c>
      <c r="D105" s="260">
        <v>3382</v>
      </c>
      <c r="E105" s="592">
        <v>0</v>
      </c>
      <c r="F105" s="512"/>
      <c r="G105" s="255"/>
    </row>
    <row r="106" spans="1:7" s="21" customFormat="1" ht="12.75" x14ac:dyDescent="0.25">
      <c r="A106" s="169">
        <v>323</v>
      </c>
      <c r="B106" s="170" t="s">
        <v>171</v>
      </c>
      <c r="C106" s="80">
        <f>SUM(C107)</f>
        <v>86810.96</v>
      </c>
      <c r="D106" s="171">
        <f t="shared" ref="D106:E106" si="27">SUM(D107)</f>
        <v>96750</v>
      </c>
      <c r="E106" s="589">
        <f t="shared" si="27"/>
        <v>63356.47</v>
      </c>
      <c r="F106" s="189"/>
      <c r="G106" s="172"/>
    </row>
    <row r="107" spans="1:7" s="256" customFormat="1" ht="12.75" x14ac:dyDescent="0.25">
      <c r="A107" s="257">
        <v>3231</v>
      </c>
      <c r="B107" s="258" t="s">
        <v>331</v>
      </c>
      <c r="C107" s="259">
        <v>86810.96</v>
      </c>
      <c r="D107" s="260">
        <v>96750</v>
      </c>
      <c r="E107" s="592">
        <v>63356.47</v>
      </c>
      <c r="F107" s="512"/>
      <c r="G107" s="255"/>
    </row>
    <row r="108" spans="1:7" s="524" customFormat="1" ht="12.75" x14ac:dyDescent="0.25">
      <c r="A108" s="521">
        <v>329</v>
      </c>
      <c r="B108" s="522" t="s">
        <v>157</v>
      </c>
      <c r="C108" s="523">
        <f>SUM(C109)</f>
        <v>0</v>
      </c>
      <c r="D108" s="171">
        <f t="shared" ref="D108:E108" si="28">SUM(D109)</f>
        <v>0</v>
      </c>
      <c r="E108" s="589">
        <f t="shared" si="28"/>
        <v>0</v>
      </c>
      <c r="F108" s="189"/>
      <c r="G108" s="172"/>
    </row>
    <row r="109" spans="1:7" s="511" customFormat="1" ht="13.5" thickBot="1" x14ac:dyDescent="0.3">
      <c r="A109" s="515">
        <v>3299</v>
      </c>
      <c r="B109" s="516" t="s">
        <v>332</v>
      </c>
      <c r="C109" s="517">
        <v>0</v>
      </c>
      <c r="D109" s="518">
        <v>0</v>
      </c>
      <c r="E109" s="600">
        <v>0</v>
      </c>
      <c r="F109" s="519"/>
      <c r="G109" s="272"/>
    </row>
    <row r="110" spans="1:7" s="511" customFormat="1" ht="13.5" thickBot="1" x14ac:dyDescent="0.3">
      <c r="A110" s="549">
        <v>4</v>
      </c>
      <c r="B110" s="550" t="s">
        <v>23</v>
      </c>
      <c r="C110" s="517">
        <f>SUM(C111)</f>
        <v>0</v>
      </c>
      <c r="D110" s="518">
        <f t="shared" ref="D110:E112" si="29">SUM(D111)</f>
        <v>300</v>
      </c>
      <c r="E110" s="600">
        <f t="shared" si="29"/>
        <v>0</v>
      </c>
      <c r="F110" s="519"/>
      <c r="G110" s="548"/>
    </row>
    <row r="111" spans="1:7" s="511" customFormat="1" ht="13.5" thickBot="1" x14ac:dyDescent="0.3">
      <c r="A111" s="549">
        <v>42</v>
      </c>
      <c r="B111" s="516" t="s">
        <v>23</v>
      </c>
      <c r="C111" s="517">
        <f>SUM(C112)</f>
        <v>0</v>
      </c>
      <c r="D111" s="518">
        <f t="shared" si="29"/>
        <v>300</v>
      </c>
      <c r="E111" s="600">
        <f t="shared" si="29"/>
        <v>0</v>
      </c>
      <c r="F111" s="519"/>
      <c r="G111" s="548"/>
    </row>
    <row r="112" spans="1:7" s="511" customFormat="1" ht="13.5" thickBot="1" x14ac:dyDescent="0.3">
      <c r="A112" s="549">
        <v>422</v>
      </c>
      <c r="B112" s="516" t="s">
        <v>172</v>
      </c>
      <c r="C112" s="517">
        <f>SUM(C113)</f>
        <v>0</v>
      </c>
      <c r="D112" s="518">
        <f t="shared" si="29"/>
        <v>300</v>
      </c>
      <c r="E112" s="600">
        <f t="shared" si="29"/>
        <v>0</v>
      </c>
      <c r="F112" s="519"/>
      <c r="G112" s="548"/>
    </row>
    <row r="113" spans="1:7" s="511" customFormat="1" ht="13.5" thickBot="1" x14ac:dyDescent="0.3">
      <c r="A113" s="515">
        <v>4221</v>
      </c>
      <c r="B113" s="516" t="s">
        <v>177</v>
      </c>
      <c r="C113" s="517">
        <v>0</v>
      </c>
      <c r="D113" s="518">
        <v>300</v>
      </c>
      <c r="E113" s="600">
        <v>0</v>
      </c>
      <c r="F113" s="519"/>
      <c r="G113" s="548"/>
    </row>
    <row r="114" spans="1:7" s="21" customFormat="1" ht="26.25" thickBot="1" x14ac:dyDescent="0.3">
      <c r="A114" s="122" t="s">
        <v>84</v>
      </c>
      <c r="B114" s="115" t="s">
        <v>85</v>
      </c>
      <c r="C114" s="116">
        <f>C115+C126+C158+C205+C259+C295+C319+C324+C190</f>
        <v>2979652.3199999994</v>
      </c>
      <c r="D114" s="116">
        <f>D115+D126+D158+D205+D259+D295+D319+D324+D190</f>
        <v>3693765.91</v>
      </c>
      <c r="E114" s="601">
        <f>E115+E126+E158+E205+E259+E295+E319+E324+E190</f>
        <v>3620121.04</v>
      </c>
      <c r="F114" s="514">
        <f t="shared" si="20"/>
        <v>121.49474674280121</v>
      </c>
      <c r="G114" s="129">
        <f t="shared" si="21"/>
        <v>98.006238841486308</v>
      </c>
    </row>
    <row r="115" spans="1:7" s="168" customFormat="1" ht="12.75" x14ac:dyDescent="0.25">
      <c r="A115" s="184" t="s">
        <v>48</v>
      </c>
      <c r="B115" s="185" t="s">
        <v>49</v>
      </c>
      <c r="C115" s="186">
        <f t="shared" ref="C115:E116" si="30">C116</f>
        <v>11186.78</v>
      </c>
      <c r="D115" s="187">
        <f t="shared" si="30"/>
        <v>40327</v>
      </c>
      <c r="E115" s="602">
        <f t="shared" si="30"/>
        <v>25238.739999999998</v>
      </c>
      <c r="F115" s="287">
        <f t="shared" si="20"/>
        <v>225.61219582399937</v>
      </c>
      <c r="G115" s="188">
        <f t="shared" si="21"/>
        <v>62.585215860341705</v>
      </c>
    </row>
    <row r="116" spans="1:7" s="21" customFormat="1" ht="12.75" x14ac:dyDescent="0.25">
      <c r="A116" s="181" t="s">
        <v>50</v>
      </c>
      <c r="B116" s="182" t="s">
        <v>21</v>
      </c>
      <c r="C116" s="183">
        <f t="shared" si="30"/>
        <v>11186.78</v>
      </c>
      <c r="D116" s="171">
        <f t="shared" si="30"/>
        <v>40327</v>
      </c>
      <c r="E116" s="589">
        <f t="shared" si="30"/>
        <v>25238.739999999998</v>
      </c>
      <c r="F116" s="277">
        <f t="shared" si="20"/>
        <v>225.61219582399937</v>
      </c>
      <c r="G116" s="172">
        <f t="shared" si="21"/>
        <v>62.585215860341705</v>
      </c>
    </row>
    <row r="117" spans="1:7" s="21" customFormat="1" ht="12.75" x14ac:dyDescent="0.25">
      <c r="A117" s="181" t="s">
        <v>51</v>
      </c>
      <c r="B117" s="182" t="s">
        <v>34</v>
      </c>
      <c r="C117" s="183">
        <f>C118+C121+C124</f>
        <v>11186.78</v>
      </c>
      <c r="D117" s="171">
        <f>D118+D121+D124</f>
        <v>40327</v>
      </c>
      <c r="E117" s="589">
        <f>E118+E121+E124</f>
        <v>25238.739999999998</v>
      </c>
      <c r="F117" s="277">
        <f t="shared" si="20"/>
        <v>225.61219582399937</v>
      </c>
      <c r="G117" s="172">
        <f t="shared" si="21"/>
        <v>62.585215860341705</v>
      </c>
    </row>
    <row r="118" spans="1:7" s="21" customFormat="1" ht="12.75" x14ac:dyDescent="0.25">
      <c r="A118" s="181">
        <v>322</v>
      </c>
      <c r="B118" s="170" t="s">
        <v>170</v>
      </c>
      <c r="C118" s="183">
        <f>C119+C120</f>
        <v>0</v>
      </c>
      <c r="D118" s="171">
        <f>D119+D120</f>
        <v>15327</v>
      </c>
      <c r="E118" s="589">
        <f>E119+E120</f>
        <v>7931.12</v>
      </c>
      <c r="F118" s="277"/>
      <c r="G118" s="172"/>
    </row>
    <row r="119" spans="1:7" s="256" customFormat="1" ht="12.75" x14ac:dyDescent="0.25">
      <c r="A119" s="257">
        <v>3221</v>
      </c>
      <c r="B119" s="258" t="s">
        <v>145</v>
      </c>
      <c r="C119" s="259">
        <v>0</v>
      </c>
      <c r="D119" s="260">
        <v>0</v>
      </c>
      <c r="E119" s="592">
        <v>0</v>
      </c>
      <c r="F119" s="284"/>
      <c r="G119" s="255"/>
    </row>
    <row r="120" spans="1:7" s="256" customFormat="1" ht="12.75" x14ac:dyDescent="0.25">
      <c r="A120" s="257">
        <v>3223</v>
      </c>
      <c r="B120" s="258" t="s">
        <v>141</v>
      </c>
      <c r="C120" s="259">
        <v>0</v>
      </c>
      <c r="D120" s="260">
        <v>15327</v>
      </c>
      <c r="E120" s="592">
        <v>7931.12</v>
      </c>
      <c r="F120" s="284"/>
      <c r="G120" s="255"/>
    </row>
    <row r="121" spans="1:7" s="21" customFormat="1" ht="12.75" x14ac:dyDescent="0.25">
      <c r="A121" s="169">
        <v>323</v>
      </c>
      <c r="B121" s="170" t="s">
        <v>171</v>
      </c>
      <c r="C121" s="80">
        <f>C122+C123</f>
        <v>11186.78</v>
      </c>
      <c r="D121" s="171">
        <f>D122+D123</f>
        <v>25000</v>
      </c>
      <c r="E121" s="589">
        <f>E122+E123</f>
        <v>17307.62</v>
      </c>
      <c r="F121" s="277"/>
      <c r="G121" s="172"/>
    </row>
    <row r="122" spans="1:7" s="256" customFormat="1" ht="12.75" x14ac:dyDescent="0.25">
      <c r="A122" s="257">
        <v>3231</v>
      </c>
      <c r="B122" s="258" t="s">
        <v>148</v>
      </c>
      <c r="C122" s="259">
        <v>11186.78</v>
      </c>
      <c r="D122" s="260">
        <v>25000</v>
      </c>
      <c r="E122" s="592">
        <v>16805.82</v>
      </c>
      <c r="F122" s="284"/>
      <c r="G122" s="255"/>
    </row>
    <row r="123" spans="1:7" s="256" customFormat="1" ht="12.75" x14ac:dyDescent="0.25">
      <c r="A123" s="257">
        <v>3238</v>
      </c>
      <c r="B123" s="258" t="s">
        <v>152</v>
      </c>
      <c r="C123" s="259">
        <v>0</v>
      </c>
      <c r="D123" s="260">
        <v>0</v>
      </c>
      <c r="E123" s="592">
        <v>501.8</v>
      </c>
      <c r="F123" s="284"/>
      <c r="G123" s="255"/>
    </row>
    <row r="124" spans="1:7" s="21" customFormat="1" ht="12.75" x14ac:dyDescent="0.25">
      <c r="A124" s="169">
        <v>329</v>
      </c>
      <c r="B124" s="170" t="s">
        <v>157</v>
      </c>
      <c r="C124" s="80">
        <f>C125</f>
        <v>0</v>
      </c>
      <c r="D124" s="171">
        <f>D125</f>
        <v>0</v>
      </c>
      <c r="E124" s="589">
        <f>E125</f>
        <v>0</v>
      </c>
      <c r="F124" s="277"/>
      <c r="G124" s="172"/>
    </row>
    <row r="125" spans="1:7" s="256" customFormat="1" ht="12.75" x14ac:dyDescent="0.25">
      <c r="A125" s="257">
        <v>3296</v>
      </c>
      <c r="B125" s="258" t="s">
        <v>142</v>
      </c>
      <c r="C125" s="259">
        <v>0</v>
      </c>
      <c r="D125" s="260">
        <v>0</v>
      </c>
      <c r="E125" s="592">
        <v>0</v>
      </c>
      <c r="F125" s="284"/>
      <c r="G125" s="255"/>
    </row>
    <row r="126" spans="1:7" s="168" customFormat="1" ht="12.75" x14ac:dyDescent="0.25">
      <c r="A126" s="178" t="s">
        <v>60</v>
      </c>
      <c r="B126" s="179" t="s">
        <v>61</v>
      </c>
      <c r="C126" s="180">
        <f>C127</f>
        <v>189633</v>
      </c>
      <c r="D126" s="176">
        <f>D127</f>
        <v>191394.91</v>
      </c>
      <c r="E126" s="595">
        <f>E127</f>
        <v>195855.17000000004</v>
      </c>
      <c r="F126" s="286">
        <f t="shared" si="20"/>
        <v>103.2811641433717</v>
      </c>
      <c r="G126" s="177">
        <f t="shared" si="21"/>
        <v>102.33039635171073</v>
      </c>
    </row>
    <row r="127" spans="1:7" s="21" customFormat="1" ht="12.75" x14ac:dyDescent="0.25">
      <c r="A127" s="181" t="s">
        <v>50</v>
      </c>
      <c r="B127" s="182" t="s">
        <v>21</v>
      </c>
      <c r="C127" s="183">
        <f>C128+C154</f>
        <v>189633</v>
      </c>
      <c r="D127" s="171">
        <f>D128+D154</f>
        <v>191394.91</v>
      </c>
      <c r="E127" s="589">
        <f>E128+E154</f>
        <v>195855.17000000004</v>
      </c>
      <c r="F127" s="277">
        <f t="shared" si="20"/>
        <v>103.2811641433717</v>
      </c>
      <c r="G127" s="172">
        <f t="shared" si="21"/>
        <v>102.33039635171073</v>
      </c>
    </row>
    <row r="128" spans="1:7" s="21" customFormat="1" ht="12.75" x14ac:dyDescent="0.25">
      <c r="A128" s="181" t="s">
        <v>51</v>
      </c>
      <c r="B128" s="182" t="s">
        <v>34</v>
      </c>
      <c r="C128" s="183">
        <f>C129+C133+C139+C148</f>
        <v>188684</v>
      </c>
      <c r="D128" s="171">
        <f>D129+D133+D139+D148</f>
        <v>190495.91</v>
      </c>
      <c r="E128" s="589">
        <f>E129+E133+E139+E148</f>
        <v>195052.23000000004</v>
      </c>
      <c r="F128" s="277">
        <f t="shared" si="20"/>
        <v>103.37507684806344</v>
      </c>
      <c r="G128" s="172">
        <f t="shared" si="21"/>
        <v>102.39182038081553</v>
      </c>
    </row>
    <row r="129" spans="1:7" s="21" customFormat="1" ht="12.75" x14ac:dyDescent="0.25">
      <c r="A129" s="181">
        <v>321</v>
      </c>
      <c r="B129" s="182" t="s">
        <v>169</v>
      </c>
      <c r="C129" s="183">
        <f>SUM(C130:C132)</f>
        <v>15613</v>
      </c>
      <c r="D129" s="171">
        <f>D130+D131+D132</f>
        <v>13780</v>
      </c>
      <c r="E129" s="589">
        <f>E130+E131+E132</f>
        <v>13693.89</v>
      </c>
      <c r="F129" s="277"/>
      <c r="G129" s="172"/>
    </row>
    <row r="130" spans="1:7" s="256" customFormat="1" ht="12.75" x14ac:dyDescent="0.25">
      <c r="A130" s="266">
        <v>3211</v>
      </c>
      <c r="B130" s="267" t="s">
        <v>143</v>
      </c>
      <c r="C130" s="268">
        <v>11713</v>
      </c>
      <c r="D130" s="260">
        <v>10000</v>
      </c>
      <c r="E130" s="592">
        <v>9920.7099999999991</v>
      </c>
      <c r="F130" s="284"/>
      <c r="G130" s="255"/>
    </row>
    <row r="131" spans="1:7" s="256" customFormat="1" ht="12.75" x14ac:dyDescent="0.25">
      <c r="A131" s="266">
        <v>3213</v>
      </c>
      <c r="B131" s="267" t="s">
        <v>144</v>
      </c>
      <c r="C131" s="268">
        <v>1900</v>
      </c>
      <c r="D131" s="260">
        <v>2800</v>
      </c>
      <c r="E131" s="592">
        <v>2694.08</v>
      </c>
      <c r="F131" s="284"/>
      <c r="G131" s="255"/>
    </row>
    <row r="132" spans="1:7" s="256" customFormat="1" ht="12.75" x14ac:dyDescent="0.25">
      <c r="A132" s="266">
        <v>3214</v>
      </c>
      <c r="B132" s="267" t="s">
        <v>336</v>
      </c>
      <c r="C132" s="268">
        <v>2000</v>
      </c>
      <c r="D132" s="260">
        <v>980</v>
      </c>
      <c r="E132" s="592">
        <v>1079.0999999999999</v>
      </c>
      <c r="F132" s="284"/>
      <c r="G132" s="255"/>
    </row>
    <row r="133" spans="1:7" s="21" customFormat="1" ht="12.75" x14ac:dyDescent="0.25">
      <c r="A133" s="181">
        <v>322</v>
      </c>
      <c r="B133" s="182" t="s">
        <v>170</v>
      </c>
      <c r="C133" s="183">
        <f>SUM(C134:C138)</f>
        <v>90652</v>
      </c>
      <c r="D133" s="171">
        <f>SUM(D134:D138)</f>
        <v>90947.91</v>
      </c>
      <c r="E133" s="589">
        <f>SUM(E134:E138)</f>
        <v>93305.680000000022</v>
      </c>
      <c r="F133" s="277"/>
      <c r="G133" s="172"/>
    </row>
    <row r="134" spans="1:7" s="256" customFormat="1" ht="12.75" x14ac:dyDescent="0.25">
      <c r="A134" s="266">
        <v>3221</v>
      </c>
      <c r="B134" s="267" t="s">
        <v>145</v>
      </c>
      <c r="C134" s="268">
        <v>27815</v>
      </c>
      <c r="D134" s="260">
        <v>16000</v>
      </c>
      <c r="E134" s="592">
        <v>16598.5</v>
      </c>
      <c r="F134" s="284"/>
      <c r="G134" s="255"/>
    </row>
    <row r="135" spans="1:7" s="256" customFormat="1" ht="12.75" x14ac:dyDescent="0.25">
      <c r="A135" s="266">
        <v>3223</v>
      </c>
      <c r="B135" s="267" t="s">
        <v>141</v>
      </c>
      <c r="C135" s="268">
        <v>54000</v>
      </c>
      <c r="D135" s="260">
        <v>65497.91</v>
      </c>
      <c r="E135" s="592">
        <v>66371.19</v>
      </c>
      <c r="F135" s="284"/>
      <c r="G135" s="255"/>
    </row>
    <row r="136" spans="1:7" s="256" customFormat="1" ht="12.75" x14ac:dyDescent="0.25">
      <c r="A136" s="266">
        <v>3224</v>
      </c>
      <c r="B136" s="267" t="s">
        <v>139</v>
      </c>
      <c r="C136" s="268">
        <v>4600</v>
      </c>
      <c r="D136" s="260">
        <v>3700</v>
      </c>
      <c r="E136" s="592">
        <v>4682.57</v>
      </c>
      <c r="F136" s="284"/>
      <c r="G136" s="255"/>
    </row>
    <row r="137" spans="1:7" s="256" customFormat="1" ht="12.75" x14ac:dyDescent="0.25">
      <c r="A137" s="266">
        <v>3225</v>
      </c>
      <c r="B137" s="267" t="s">
        <v>174</v>
      </c>
      <c r="C137" s="268">
        <v>2507</v>
      </c>
      <c r="D137" s="260">
        <v>5450</v>
      </c>
      <c r="E137" s="592">
        <v>5399.57</v>
      </c>
      <c r="F137" s="284"/>
      <c r="G137" s="255"/>
    </row>
    <row r="138" spans="1:7" s="256" customFormat="1" ht="12.75" x14ac:dyDescent="0.25">
      <c r="A138" s="266">
        <v>3227</v>
      </c>
      <c r="B138" s="267" t="s">
        <v>147</v>
      </c>
      <c r="C138" s="268">
        <v>1730</v>
      </c>
      <c r="D138" s="260">
        <v>300</v>
      </c>
      <c r="E138" s="592">
        <v>253.85</v>
      </c>
      <c r="F138" s="284"/>
      <c r="G138" s="255"/>
    </row>
    <row r="139" spans="1:7" s="21" customFormat="1" ht="12.75" x14ac:dyDescent="0.25">
      <c r="A139" s="181">
        <v>323</v>
      </c>
      <c r="B139" s="182" t="s">
        <v>171</v>
      </c>
      <c r="C139" s="183">
        <f>SUM(C140:C147)</f>
        <v>72368</v>
      </c>
      <c r="D139" s="171">
        <f>SUM(D140:D147)</f>
        <v>74718</v>
      </c>
      <c r="E139" s="589">
        <f>SUM(E140:E147)</f>
        <v>77456.84</v>
      </c>
      <c r="F139" s="277"/>
      <c r="G139" s="172"/>
    </row>
    <row r="140" spans="1:7" s="256" customFormat="1" ht="12.75" x14ac:dyDescent="0.25">
      <c r="A140" s="266">
        <v>3231</v>
      </c>
      <c r="B140" s="267" t="s">
        <v>148</v>
      </c>
      <c r="C140" s="268">
        <v>3650</v>
      </c>
      <c r="D140" s="260">
        <v>4150</v>
      </c>
      <c r="E140" s="592">
        <v>5798.68</v>
      </c>
      <c r="F140" s="284"/>
      <c r="G140" s="255"/>
    </row>
    <row r="141" spans="1:7" s="256" customFormat="1" ht="12.75" x14ac:dyDescent="0.25">
      <c r="A141" s="266">
        <v>3232</v>
      </c>
      <c r="B141" s="267" t="s">
        <v>140</v>
      </c>
      <c r="C141" s="268">
        <v>25700</v>
      </c>
      <c r="D141" s="260">
        <v>34000</v>
      </c>
      <c r="E141" s="592">
        <v>30087.73</v>
      </c>
      <c r="F141" s="284"/>
      <c r="G141" s="255"/>
    </row>
    <row r="142" spans="1:7" s="256" customFormat="1" ht="12.75" x14ac:dyDescent="0.25">
      <c r="A142" s="266">
        <v>3233</v>
      </c>
      <c r="B142" s="267" t="s">
        <v>149</v>
      </c>
      <c r="C142" s="268">
        <v>700</v>
      </c>
      <c r="D142" s="260">
        <v>300</v>
      </c>
      <c r="E142" s="592">
        <v>497.7</v>
      </c>
      <c r="F142" s="284"/>
      <c r="G142" s="255"/>
    </row>
    <row r="143" spans="1:7" s="256" customFormat="1" ht="12.75" x14ac:dyDescent="0.25">
      <c r="A143" s="266">
        <v>3234</v>
      </c>
      <c r="B143" s="267" t="s">
        <v>150</v>
      </c>
      <c r="C143" s="268">
        <v>24000</v>
      </c>
      <c r="D143" s="260">
        <v>19000</v>
      </c>
      <c r="E143" s="592">
        <v>21657.42</v>
      </c>
      <c r="F143" s="284"/>
      <c r="G143" s="255"/>
    </row>
    <row r="144" spans="1:7" s="256" customFormat="1" ht="12.75" x14ac:dyDescent="0.25">
      <c r="A144" s="266">
        <v>3236</v>
      </c>
      <c r="B144" s="267" t="s">
        <v>175</v>
      </c>
      <c r="C144" s="268">
        <v>8018</v>
      </c>
      <c r="D144" s="260">
        <v>4918</v>
      </c>
      <c r="E144" s="592">
        <v>5613.78</v>
      </c>
      <c r="F144" s="284"/>
      <c r="G144" s="255"/>
    </row>
    <row r="145" spans="1:7" s="256" customFormat="1" ht="12.75" x14ac:dyDescent="0.25">
      <c r="A145" s="266">
        <v>3237</v>
      </c>
      <c r="B145" s="267" t="s">
        <v>151</v>
      </c>
      <c r="C145" s="268">
        <v>200</v>
      </c>
      <c r="D145" s="260">
        <v>300</v>
      </c>
      <c r="E145" s="592">
        <v>325</v>
      </c>
      <c r="F145" s="284"/>
      <c r="G145" s="255"/>
    </row>
    <row r="146" spans="1:7" s="256" customFormat="1" ht="12.75" x14ac:dyDescent="0.25">
      <c r="A146" s="266">
        <v>3238</v>
      </c>
      <c r="B146" s="267" t="s">
        <v>152</v>
      </c>
      <c r="C146" s="268">
        <v>4200</v>
      </c>
      <c r="D146" s="260">
        <v>5750</v>
      </c>
      <c r="E146" s="592">
        <v>5615.97</v>
      </c>
      <c r="F146" s="284"/>
      <c r="G146" s="255"/>
    </row>
    <row r="147" spans="1:7" s="256" customFormat="1" ht="12.75" x14ac:dyDescent="0.25">
      <c r="A147" s="266">
        <v>3239</v>
      </c>
      <c r="B147" s="267" t="s">
        <v>153</v>
      </c>
      <c r="C147" s="268">
        <v>5900</v>
      </c>
      <c r="D147" s="260">
        <v>6300</v>
      </c>
      <c r="E147" s="592">
        <v>7860.56</v>
      </c>
      <c r="F147" s="284"/>
      <c r="G147" s="255"/>
    </row>
    <row r="148" spans="1:7" s="21" customFormat="1" ht="12.75" x14ac:dyDescent="0.25">
      <c r="A148" s="181">
        <v>329</v>
      </c>
      <c r="B148" s="182" t="s">
        <v>157</v>
      </c>
      <c r="C148" s="183">
        <f>SUM(C149:C153)</f>
        <v>10051</v>
      </c>
      <c r="D148" s="171">
        <f>SUM(D149:D153)</f>
        <v>11050</v>
      </c>
      <c r="E148" s="589">
        <f>SUM(E149:E153)</f>
        <v>10595.82</v>
      </c>
      <c r="F148" s="277"/>
      <c r="G148" s="172"/>
    </row>
    <row r="149" spans="1:7" s="256" customFormat="1" ht="12.75" x14ac:dyDescent="0.25">
      <c r="A149" s="266">
        <v>3292</v>
      </c>
      <c r="B149" s="267" t="s">
        <v>154</v>
      </c>
      <c r="C149" s="268">
        <v>1181</v>
      </c>
      <c r="D149" s="260">
        <v>1250</v>
      </c>
      <c r="E149" s="592">
        <v>1228.8900000000001</v>
      </c>
      <c r="F149" s="284"/>
      <c r="G149" s="255"/>
    </row>
    <row r="150" spans="1:7" s="256" customFormat="1" ht="12.75" x14ac:dyDescent="0.25">
      <c r="A150" s="266">
        <v>3293</v>
      </c>
      <c r="B150" s="267" t="s">
        <v>155</v>
      </c>
      <c r="C150" s="268">
        <v>1140</v>
      </c>
      <c r="D150" s="260">
        <v>350</v>
      </c>
      <c r="E150" s="592">
        <v>346.22</v>
      </c>
      <c r="F150" s="284"/>
      <c r="G150" s="255"/>
    </row>
    <row r="151" spans="1:7" s="256" customFormat="1" ht="12.75" x14ac:dyDescent="0.25">
      <c r="A151" s="266">
        <v>3294</v>
      </c>
      <c r="B151" s="267" t="s">
        <v>178</v>
      </c>
      <c r="C151" s="268">
        <v>200</v>
      </c>
      <c r="D151" s="260">
        <v>600</v>
      </c>
      <c r="E151" s="592">
        <v>220</v>
      </c>
      <c r="F151" s="284"/>
      <c r="G151" s="255"/>
    </row>
    <row r="152" spans="1:7" s="256" customFormat="1" ht="12.75" x14ac:dyDescent="0.25">
      <c r="A152" s="266">
        <v>3295</v>
      </c>
      <c r="B152" s="267" t="s">
        <v>156</v>
      </c>
      <c r="C152" s="268">
        <v>530</v>
      </c>
      <c r="D152" s="260">
        <v>300</v>
      </c>
      <c r="E152" s="592">
        <v>286.70999999999998</v>
      </c>
      <c r="F152" s="284"/>
      <c r="G152" s="255"/>
    </row>
    <row r="153" spans="1:7" s="256" customFormat="1" ht="12.75" x14ac:dyDescent="0.25">
      <c r="A153" s="266">
        <v>3299</v>
      </c>
      <c r="B153" s="267" t="s">
        <v>157</v>
      </c>
      <c r="C153" s="268">
        <v>7000</v>
      </c>
      <c r="D153" s="260">
        <v>8550</v>
      </c>
      <c r="E153" s="592">
        <v>8514</v>
      </c>
      <c r="F153" s="284"/>
      <c r="G153" s="255"/>
    </row>
    <row r="154" spans="1:7" s="21" customFormat="1" ht="12.75" x14ac:dyDescent="0.25">
      <c r="A154" s="181" t="s">
        <v>62</v>
      </c>
      <c r="B154" s="182" t="s">
        <v>63</v>
      </c>
      <c r="C154" s="183">
        <f>C155</f>
        <v>949</v>
      </c>
      <c r="D154" s="171">
        <f>SUM(D155)</f>
        <v>899</v>
      </c>
      <c r="E154" s="589">
        <f>E155</f>
        <v>802.94</v>
      </c>
      <c r="F154" s="277">
        <f t="shared" si="20"/>
        <v>84.609062170706011</v>
      </c>
      <c r="G154" s="172">
        <f t="shared" si="21"/>
        <v>89.314794215795331</v>
      </c>
    </row>
    <row r="155" spans="1:7" s="21" customFormat="1" ht="12.75" x14ac:dyDescent="0.25">
      <c r="A155" s="181">
        <v>343</v>
      </c>
      <c r="B155" s="182" t="s">
        <v>179</v>
      </c>
      <c r="C155" s="183">
        <f>C156+C157</f>
        <v>949</v>
      </c>
      <c r="D155" s="171">
        <f>D156+D157</f>
        <v>899</v>
      </c>
      <c r="E155" s="589">
        <f>E156+E157</f>
        <v>802.94</v>
      </c>
      <c r="F155" s="277"/>
      <c r="G155" s="172"/>
    </row>
    <row r="156" spans="1:7" s="256" customFormat="1" ht="12.75" x14ac:dyDescent="0.25">
      <c r="A156" s="266">
        <v>3431</v>
      </c>
      <c r="B156" s="267" t="s">
        <v>158</v>
      </c>
      <c r="C156" s="268">
        <v>949</v>
      </c>
      <c r="D156" s="260">
        <v>849</v>
      </c>
      <c r="E156" s="592">
        <v>802.21</v>
      </c>
      <c r="F156" s="284"/>
      <c r="G156" s="255"/>
    </row>
    <row r="157" spans="1:7" s="256" customFormat="1" ht="12.75" x14ac:dyDescent="0.25">
      <c r="A157" s="266">
        <v>3433</v>
      </c>
      <c r="B157" s="267" t="s">
        <v>159</v>
      </c>
      <c r="C157" s="268">
        <v>0</v>
      </c>
      <c r="D157" s="260">
        <v>50</v>
      </c>
      <c r="E157" s="592">
        <v>0.73</v>
      </c>
      <c r="F157" s="284"/>
      <c r="G157" s="255"/>
    </row>
    <row r="158" spans="1:7" s="168" customFormat="1" ht="12.75" x14ac:dyDescent="0.25">
      <c r="A158" s="178" t="s">
        <v>64</v>
      </c>
      <c r="B158" s="179" t="s">
        <v>65</v>
      </c>
      <c r="C158" s="180">
        <f>C159+C180</f>
        <v>1650.07</v>
      </c>
      <c r="D158" s="176">
        <f>D159+D180</f>
        <v>11050</v>
      </c>
      <c r="E158" s="595">
        <f>E159+E180</f>
        <v>0</v>
      </c>
      <c r="F158" s="286">
        <f t="shared" si="20"/>
        <v>0</v>
      </c>
      <c r="G158" s="177">
        <f t="shared" si="21"/>
        <v>0</v>
      </c>
    </row>
    <row r="159" spans="1:7" s="21" customFormat="1" ht="12.75" x14ac:dyDescent="0.25">
      <c r="A159" s="181" t="s">
        <v>50</v>
      </c>
      <c r="B159" s="182" t="s">
        <v>21</v>
      </c>
      <c r="C159" s="183">
        <f>C160+C177</f>
        <v>1350</v>
      </c>
      <c r="D159" s="183">
        <f>D160+D177</f>
        <v>4600</v>
      </c>
      <c r="E159" s="596">
        <f>E160+E177</f>
        <v>0</v>
      </c>
      <c r="F159" s="288">
        <f t="shared" si="20"/>
        <v>0</v>
      </c>
      <c r="G159" s="172">
        <f t="shared" si="21"/>
        <v>0</v>
      </c>
    </row>
    <row r="160" spans="1:7" s="21" customFormat="1" ht="12.75" x14ac:dyDescent="0.25">
      <c r="A160" s="181" t="s">
        <v>51</v>
      </c>
      <c r="B160" s="182" t="s">
        <v>34</v>
      </c>
      <c r="C160" s="183">
        <f>C161+C163+C167+C173</f>
        <v>1350</v>
      </c>
      <c r="D160" s="171">
        <f>D161+D163+D167+D173</f>
        <v>4600</v>
      </c>
      <c r="E160" s="589">
        <f>E161+E163+E167+E173</f>
        <v>0</v>
      </c>
      <c r="F160" s="277">
        <f t="shared" si="20"/>
        <v>0</v>
      </c>
      <c r="G160" s="172">
        <f t="shared" si="21"/>
        <v>0</v>
      </c>
    </row>
    <row r="161" spans="1:7" s="21" customFormat="1" ht="12.75" x14ac:dyDescent="0.25">
      <c r="A161" s="181">
        <v>321</v>
      </c>
      <c r="B161" s="182" t="s">
        <v>169</v>
      </c>
      <c r="C161" s="183">
        <f>C162</f>
        <v>0</v>
      </c>
      <c r="D161" s="171">
        <f>D162</f>
        <v>0</v>
      </c>
      <c r="E161" s="589">
        <f>E162</f>
        <v>0</v>
      </c>
      <c r="F161" s="277"/>
      <c r="G161" s="172"/>
    </row>
    <row r="162" spans="1:7" s="256" customFormat="1" ht="12.75" x14ac:dyDescent="0.25">
      <c r="A162" s="266">
        <v>3211</v>
      </c>
      <c r="B162" s="267" t="s">
        <v>143</v>
      </c>
      <c r="C162" s="268">
        <v>0</v>
      </c>
      <c r="D162" s="260">
        <v>0</v>
      </c>
      <c r="E162" s="592">
        <v>0</v>
      </c>
      <c r="F162" s="284"/>
      <c r="G162" s="255"/>
    </row>
    <row r="163" spans="1:7" s="21" customFormat="1" ht="12.75" x14ac:dyDescent="0.25">
      <c r="A163" s="181">
        <v>322</v>
      </c>
      <c r="B163" s="182" t="s">
        <v>170</v>
      </c>
      <c r="C163" s="183">
        <f>SUM(C164:C166)</f>
        <v>0</v>
      </c>
      <c r="D163" s="171">
        <f>SUM(D164:D166)</f>
        <v>4600</v>
      </c>
      <c r="E163" s="589">
        <f>SUM(E164:E166)</f>
        <v>0</v>
      </c>
      <c r="F163" s="277"/>
      <c r="G163" s="172"/>
    </row>
    <row r="164" spans="1:7" s="256" customFormat="1" ht="12.75" x14ac:dyDescent="0.25">
      <c r="A164" s="266">
        <v>3221</v>
      </c>
      <c r="B164" s="267" t="s">
        <v>145</v>
      </c>
      <c r="C164" s="268">
        <v>0</v>
      </c>
      <c r="D164" s="260">
        <v>0</v>
      </c>
      <c r="E164" s="592">
        <v>0</v>
      </c>
      <c r="F164" s="284"/>
      <c r="G164" s="255"/>
    </row>
    <row r="165" spans="1:7" s="256" customFormat="1" ht="12.75" x14ac:dyDescent="0.25">
      <c r="A165" s="266">
        <v>3224</v>
      </c>
      <c r="B165" s="267" t="s">
        <v>176</v>
      </c>
      <c r="C165" s="268">
        <v>0</v>
      </c>
      <c r="D165" s="260">
        <v>0</v>
      </c>
      <c r="E165" s="592">
        <v>0</v>
      </c>
      <c r="F165" s="284"/>
      <c r="G165" s="255"/>
    </row>
    <row r="166" spans="1:7" s="256" customFormat="1" ht="12.75" x14ac:dyDescent="0.25">
      <c r="A166" s="266">
        <v>3225</v>
      </c>
      <c r="B166" s="267" t="s">
        <v>174</v>
      </c>
      <c r="C166" s="268">
        <v>0</v>
      </c>
      <c r="D166" s="260">
        <v>4600</v>
      </c>
      <c r="E166" s="592">
        <v>0</v>
      </c>
      <c r="F166" s="284"/>
      <c r="G166" s="255"/>
    </row>
    <row r="167" spans="1:7" s="21" customFormat="1" ht="12.75" x14ac:dyDescent="0.25">
      <c r="A167" s="181">
        <v>323</v>
      </c>
      <c r="B167" s="182" t="s">
        <v>171</v>
      </c>
      <c r="C167" s="183">
        <f>SUM(C168:C176)</f>
        <v>1350</v>
      </c>
      <c r="D167" s="171">
        <f>SUM(D168:D172)</f>
        <v>0</v>
      </c>
      <c r="E167" s="589">
        <f>SUM(E168:E172)</f>
        <v>0</v>
      </c>
      <c r="F167" s="277"/>
      <c r="G167" s="172"/>
    </row>
    <row r="168" spans="1:7" s="256" customFormat="1" ht="12.75" x14ac:dyDescent="0.25">
      <c r="A168" s="266">
        <v>3231</v>
      </c>
      <c r="B168" s="267" t="s">
        <v>148</v>
      </c>
      <c r="C168" s="268">
        <v>0</v>
      </c>
      <c r="D168" s="260">
        <v>0</v>
      </c>
      <c r="E168" s="592">
        <v>0</v>
      </c>
      <c r="F168" s="284"/>
      <c r="G168" s="255"/>
    </row>
    <row r="169" spans="1:7" s="256" customFormat="1" ht="12.75" x14ac:dyDescent="0.25">
      <c r="A169" s="266">
        <v>3232</v>
      </c>
      <c r="B169" s="267" t="s">
        <v>140</v>
      </c>
      <c r="C169" s="268">
        <v>1350</v>
      </c>
      <c r="D169" s="260">
        <v>0</v>
      </c>
      <c r="E169" s="592">
        <v>0</v>
      </c>
      <c r="F169" s="284"/>
      <c r="G169" s="255"/>
    </row>
    <row r="170" spans="1:7" s="256" customFormat="1" ht="12.75" x14ac:dyDescent="0.25">
      <c r="A170" s="266">
        <v>3237</v>
      </c>
      <c r="B170" s="267" t="s">
        <v>151</v>
      </c>
      <c r="C170" s="268">
        <v>0</v>
      </c>
      <c r="D170" s="260">
        <v>0</v>
      </c>
      <c r="E170" s="592">
        <v>0</v>
      </c>
      <c r="F170" s="284"/>
      <c r="G170" s="255"/>
    </row>
    <row r="171" spans="1:7" s="256" customFormat="1" ht="12.75" x14ac:dyDescent="0.25">
      <c r="A171" s="266">
        <v>3238</v>
      </c>
      <c r="B171" s="267" t="s">
        <v>152</v>
      </c>
      <c r="C171" s="268">
        <v>0</v>
      </c>
      <c r="D171" s="260">
        <v>0</v>
      </c>
      <c r="E171" s="592">
        <v>0</v>
      </c>
      <c r="F171" s="284"/>
      <c r="G171" s="255"/>
    </row>
    <row r="172" spans="1:7" s="256" customFormat="1" ht="12.75" x14ac:dyDescent="0.25">
      <c r="A172" s="266">
        <v>3239</v>
      </c>
      <c r="B172" s="267" t="s">
        <v>153</v>
      </c>
      <c r="C172" s="268">
        <v>0</v>
      </c>
      <c r="D172" s="260">
        <v>0</v>
      </c>
      <c r="E172" s="592">
        <v>0</v>
      </c>
      <c r="F172" s="284"/>
      <c r="G172" s="255"/>
    </row>
    <row r="173" spans="1:7" s="21" customFormat="1" ht="12.75" x14ac:dyDescent="0.25">
      <c r="A173" s="181">
        <v>329</v>
      </c>
      <c r="B173" s="182" t="s">
        <v>157</v>
      </c>
      <c r="C173" s="183">
        <f>SUM(C174:C176)</f>
        <v>0</v>
      </c>
      <c r="D173" s="183">
        <v>0</v>
      </c>
      <c r="E173" s="596">
        <f t="shared" ref="E173" si="31">SUM(E174:E176)</f>
        <v>0</v>
      </c>
      <c r="F173" s="277"/>
      <c r="G173" s="172"/>
    </row>
    <row r="174" spans="1:7" s="256" customFormat="1" ht="12.75" x14ac:dyDescent="0.25">
      <c r="A174" s="266">
        <v>3293</v>
      </c>
      <c r="B174" s="267" t="s">
        <v>155</v>
      </c>
      <c r="C174" s="268">
        <v>0</v>
      </c>
      <c r="D174" s="260">
        <v>0</v>
      </c>
      <c r="E174" s="592">
        <v>0</v>
      </c>
      <c r="F174" s="284"/>
      <c r="G174" s="255"/>
    </row>
    <row r="175" spans="1:7" s="256" customFormat="1" ht="12.75" x14ac:dyDescent="0.25">
      <c r="A175" s="266">
        <v>3294</v>
      </c>
      <c r="B175" s="267" t="s">
        <v>178</v>
      </c>
      <c r="C175" s="268">
        <v>0</v>
      </c>
      <c r="D175" s="260">
        <v>0</v>
      </c>
      <c r="E175" s="592">
        <v>0</v>
      </c>
      <c r="F175" s="284"/>
      <c r="G175" s="255"/>
    </row>
    <row r="176" spans="1:7" s="256" customFormat="1" ht="12.75" x14ac:dyDescent="0.25">
      <c r="A176" s="266">
        <v>3299</v>
      </c>
      <c r="B176" s="267" t="s">
        <v>157</v>
      </c>
      <c r="C176" s="268">
        <v>0</v>
      </c>
      <c r="D176" s="260">
        <v>0</v>
      </c>
      <c r="E176" s="592">
        <v>0</v>
      </c>
      <c r="F176" s="284"/>
      <c r="G176" s="255"/>
    </row>
    <row r="177" spans="1:7" s="21" customFormat="1" ht="12.75" x14ac:dyDescent="0.25">
      <c r="A177" s="181" t="s">
        <v>62</v>
      </c>
      <c r="B177" s="182" t="s">
        <v>63</v>
      </c>
      <c r="C177" s="183">
        <f t="shared" ref="C177:E178" si="32">C178</f>
        <v>0</v>
      </c>
      <c r="D177" s="171">
        <f t="shared" si="32"/>
        <v>0</v>
      </c>
      <c r="E177" s="589">
        <f t="shared" si="32"/>
        <v>0</v>
      </c>
      <c r="F177" s="277" t="e">
        <f t="shared" ref="F177:F261" si="33">E177/C177*100</f>
        <v>#DIV/0!</v>
      </c>
      <c r="G177" s="172" t="e">
        <f t="shared" ref="G177:G261" si="34">E177/D177*100</f>
        <v>#DIV/0!</v>
      </c>
    </row>
    <row r="178" spans="1:7" s="21" customFormat="1" ht="12.75" x14ac:dyDescent="0.25">
      <c r="A178" s="181">
        <v>343</v>
      </c>
      <c r="B178" s="182" t="s">
        <v>179</v>
      </c>
      <c r="C178" s="183">
        <f t="shared" si="32"/>
        <v>0</v>
      </c>
      <c r="D178" s="171">
        <f t="shared" si="32"/>
        <v>0</v>
      </c>
      <c r="E178" s="589">
        <f t="shared" si="32"/>
        <v>0</v>
      </c>
      <c r="F178" s="277"/>
      <c r="G178" s="172"/>
    </row>
    <row r="179" spans="1:7" s="256" customFormat="1" ht="12.75" x14ac:dyDescent="0.25">
      <c r="A179" s="266">
        <v>3431</v>
      </c>
      <c r="B179" s="267" t="s">
        <v>158</v>
      </c>
      <c r="C179" s="268">
        <v>0</v>
      </c>
      <c r="D179" s="260">
        <v>0</v>
      </c>
      <c r="E179" s="592">
        <v>0</v>
      </c>
      <c r="F179" s="284"/>
      <c r="G179" s="255"/>
    </row>
    <row r="180" spans="1:7" s="21" customFormat="1" ht="12.75" x14ac:dyDescent="0.25">
      <c r="A180" s="181" t="s">
        <v>58</v>
      </c>
      <c r="B180" s="182" t="s">
        <v>23</v>
      </c>
      <c r="C180" s="183">
        <f>C181</f>
        <v>300.07</v>
      </c>
      <c r="D180" s="171">
        <f>D181</f>
        <v>6450</v>
      </c>
      <c r="E180" s="589">
        <f>E181</f>
        <v>0</v>
      </c>
      <c r="F180" s="277">
        <f t="shared" si="33"/>
        <v>0</v>
      </c>
      <c r="G180" s="172">
        <f t="shared" si="34"/>
        <v>0</v>
      </c>
    </row>
    <row r="181" spans="1:7" s="21" customFormat="1" ht="25.5" x14ac:dyDescent="0.25">
      <c r="A181" s="181" t="s">
        <v>59</v>
      </c>
      <c r="B181" s="182" t="s">
        <v>41</v>
      </c>
      <c r="C181" s="183">
        <f>C182+C188+C186</f>
        <v>300.07</v>
      </c>
      <c r="D181" s="183">
        <f t="shared" ref="D181:E181" si="35">D182+D188+D186</f>
        <v>6450</v>
      </c>
      <c r="E181" s="596">
        <f t="shared" si="35"/>
        <v>0</v>
      </c>
      <c r="F181" s="277">
        <f t="shared" si="33"/>
        <v>0</v>
      </c>
      <c r="G181" s="172">
        <f t="shared" si="34"/>
        <v>0</v>
      </c>
    </row>
    <row r="182" spans="1:7" s="21" customFormat="1" ht="12.75" x14ac:dyDescent="0.25">
      <c r="A182" s="181">
        <v>422</v>
      </c>
      <c r="B182" s="182" t="s">
        <v>172</v>
      </c>
      <c r="C182" s="183">
        <f>SUM(C183:C185)</f>
        <v>0</v>
      </c>
      <c r="D182" s="171">
        <f>SUM(D183:D185)</f>
        <v>4450</v>
      </c>
      <c r="E182" s="589">
        <f>SUM(E183:E185)</f>
        <v>0</v>
      </c>
      <c r="F182" s="277"/>
      <c r="G182" s="172"/>
    </row>
    <row r="183" spans="1:7" s="256" customFormat="1" ht="12.75" x14ac:dyDescent="0.25">
      <c r="A183" s="266">
        <v>4221</v>
      </c>
      <c r="B183" s="267" t="s">
        <v>177</v>
      </c>
      <c r="C183" s="268">
        <v>0</v>
      </c>
      <c r="D183" s="260">
        <v>4450</v>
      </c>
      <c r="E183" s="592">
        <v>0</v>
      </c>
      <c r="F183" s="284"/>
      <c r="G183" s="255"/>
    </row>
    <row r="184" spans="1:7" s="256" customFormat="1" ht="12.75" x14ac:dyDescent="0.25">
      <c r="A184" s="266">
        <v>4223</v>
      </c>
      <c r="B184" s="267" t="s">
        <v>160</v>
      </c>
      <c r="C184" s="268">
        <v>0</v>
      </c>
      <c r="D184" s="260">
        <v>0</v>
      </c>
      <c r="E184" s="592">
        <v>0</v>
      </c>
      <c r="F184" s="284"/>
      <c r="G184" s="255"/>
    </row>
    <row r="185" spans="1:7" s="256" customFormat="1" ht="12.75" x14ac:dyDescent="0.25">
      <c r="A185" s="266">
        <v>4227</v>
      </c>
      <c r="B185" s="267" t="s">
        <v>164</v>
      </c>
      <c r="C185" s="268">
        <v>0</v>
      </c>
      <c r="D185" s="260">
        <v>0</v>
      </c>
      <c r="E185" s="592">
        <v>0</v>
      </c>
      <c r="F185" s="284"/>
      <c r="G185" s="255"/>
    </row>
    <row r="186" spans="1:7" s="21" customFormat="1" ht="25.5" x14ac:dyDescent="0.25">
      <c r="A186" s="181">
        <v>424</v>
      </c>
      <c r="B186" s="182" t="s">
        <v>191</v>
      </c>
      <c r="C186" s="183">
        <f>C187</f>
        <v>300.07</v>
      </c>
      <c r="D186" s="171">
        <f>D187</f>
        <v>2000</v>
      </c>
      <c r="E186" s="589">
        <f>E187</f>
        <v>0</v>
      </c>
      <c r="F186" s="277"/>
      <c r="G186" s="172"/>
    </row>
    <row r="187" spans="1:7" s="256" customFormat="1" ht="12.75" x14ac:dyDescent="0.25">
      <c r="A187" s="266">
        <v>4241</v>
      </c>
      <c r="B187" s="267" t="s">
        <v>163</v>
      </c>
      <c r="C187" s="268">
        <v>300.07</v>
      </c>
      <c r="D187" s="260">
        <v>2000</v>
      </c>
      <c r="E187" s="592">
        <v>0</v>
      </c>
      <c r="F187" s="284"/>
      <c r="G187" s="255"/>
    </row>
    <row r="188" spans="1:7" s="21" customFormat="1" ht="12.75" x14ac:dyDescent="0.25">
      <c r="A188" s="181">
        <v>426</v>
      </c>
      <c r="B188" s="182" t="s">
        <v>180</v>
      </c>
      <c r="C188" s="183">
        <f>C189</f>
        <v>0</v>
      </c>
      <c r="D188" s="171">
        <f>D189</f>
        <v>0</v>
      </c>
      <c r="E188" s="589">
        <f>E189</f>
        <v>0</v>
      </c>
      <c r="F188" s="277"/>
      <c r="G188" s="172"/>
    </row>
    <row r="189" spans="1:7" s="256" customFormat="1" ht="12.75" x14ac:dyDescent="0.25">
      <c r="A189" s="266">
        <v>4262</v>
      </c>
      <c r="B189" s="267" t="s">
        <v>161</v>
      </c>
      <c r="C189" s="268">
        <v>0</v>
      </c>
      <c r="D189" s="260">
        <v>0</v>
      </c>
      <c r="E189" s="592">
        <v>0</v>
      </c>
      <c r="F189" s="284"/>
      <c r="G189" s="255"/>
    </row>
    <row r="190" spans="1:7" s="168" customFormat="1" ht="12.75" x14ac:dyDescent="0.25">
      <c r="A190" s="173" t="s">
        <v>44</v>
      </c>
      <c r="B190" s="174" t="s">
        <v>45</v>
      </c>
      <c r="C190" s="175">
        <f>C191+C201+C198</f>
        <v>135.6</v>
      </c>
      <c r="D190" s="175">
        <f t="shared" ref="C190:E196" si="36">D191</f>
        <v>350</v>
      </c>
      <c r="E190" s="603">
        <f>E191+E201</f>
        <v>339</v>
      </c>
      <c r="F190" s="276">
        <f t="shared" si="33"/>
        <v>250</v>
      </c>
      <c r="G190" s="177">
        <f t="shared" si="34"/>
        <v>96.857142857142847</v>
      </c>
    </row>
    <row r="191" spans="1:7" s="21" customFormat="1" ht="12.75" x14ac:dyDescent="0.25">
      <c r="A191" s="169" t="s">
        <v>50</v>
      </c>
      <c r="B191" s="170" t="s">
        <v>21</v>
      </c>
      <c r="C191" s="80">
        <f t="shared" si="36"/>
        <v>0</v>
      </c>
      <c r="D191" s="171">
        <f>D192+D198</f>
        <v>350</v>
      </c>
      <c r="E191" s="604">
        <f>E192+E198</f>
        <v>339</v>
      </c>
      <c r="F191" s="277" t="e">
        <f t="shared" si="33"/>
        <v>#DIV/0!</v>
      </c>
      <c r="G191" s="172">
        <f t="shared" si="34"/>
        <v>96.857142857142847</v>
      </c>
    </row>
    <row r="192" spans="1:7" s="21" customFormat="1" ht="12.75" x14ac:dyDescent="0.25">
      <c r="A192" s="181">
        <v>32</v>
      </c>
      <c r="B192" s="182" t="s">
        <v>34</v>
      </c>
      <c r="C192" s="183">
        <f>SUM(C193+C196+C197)</f>
        <v>0</v>
      </c>
      <c r="D192" s="171">
        <f t="shared" ref="D192:E192" si="37">SUM(D193+D196)</f>
        <v>0</v>
      </c>
      <c r="E192" s="604">
        <f t="shared" si="37"/>
        <v>0</v>
      </c>
      <c r="F192" s="277" t="e">
        <f t="shared" si="33"/>
        <v>#DIV/0!</v>
      </c>
      <c r="G192" s="172" t="e">
        <f t="shared" si="34"/>
        <v>#DIV/0!</v>
      </c>
    </row>
    <row r="193" spans="1:7" s="21" customFormat="1" ht="12.75" x14ac:dyDescent="0.25">
      <c r="A193" s="181">
        <v>323</v>
      </c>
      <c r="B193" s="182" t="s">
        <v>171</v>
      </c>
      <c r="C193" s="183">
        <f>SUM(C194:C195)</f>
        <v>0</v>
      </c>
      <c r="D193" s="171">
        <f t="shared" ref="D193:E193" si="38">SUM(D194:D195)</f>
        <v>0</v>
      </c>
      <c r="E193" s="604">
        <f t="shared" si="38"/>
        <v>0</v>
      </c>
      <c r="F193" s="277"/>
      <c r="G193" s="172"/>
    </row>
    <row r="194" spans="1:7" s="21" customFormat="1" ht="12.75" x14ac:dyDescent="0.25">
      <c r="A194" s="266">
        <v>3232</v>
      </c>
      <c r="B194" s="267" t="s">
        <v>333</v>
      </c>
      <c r="C194" s="268">
        <v>0</v>
      </c>
      <c r="D194" s="260">
        <v>0</v>
      </c>
      <c r="E194" s="605">
        <v>0</v>
      </c>
      <c r="F194" s="284"/>
      <c r="G194" s="255"/>
    </row>
    <row r="195" spans="1:7" s="21" customFormat="1" ht="12.75" x14ac:dyDescent="0.25">
      <c r="A195" s="266">
        <v>3239</v>
      </c>
      <c r="B195" s="267" t="s">
        <v>334</v>
      </c>
      <c r="C195" s="268">
        <v>0</v>
      </c>
      <c r="D195" s="260">
        <v>0</v>
      </c>
      <c r="E195" s="605">
        <v>0</v>
      </c>
      <c r="F195" s="284"/>
      <c r="G195" s="255"/>
    </row>
    <row r="196" spans="1:7" s="21" customFormat="1" ht="13.5" customHeight="1" x14ac:dyDescent="0.25">
      <c r="A196" s="169">
        <v>329</v>
      </c>
      <c r="B196" s="170" t="s">
        <v>157</v>
      </c>
      <c r="C196" s="80">
        <f t="shared" si="36"/>
        <v>0</v>
      </c>
      <c r="D196" s="171">
        <f t="shared" si="36"/>
        <v>0</v>
      </c>
      <c r="E196" s="604">
        <f t="shared" si="36"/>
        <v>0</v>
      </c>
      <c r="F196" s="277"/>
      <c r="G196" s="172"/>
    </row>
    <row r="197" spans="1:7" s="256" customFormat="1" ht="12.75" x14ac:dyDescent="0.25">
      <c r="A197" s="257">
        <v>3299</v>
      </c>
      <c r="B197" s="258" t="s">
        <v>157</v>
      </c>
      <c r="C197" s="259">
        <v>0</v>
      </c>
      <c r="D197" s="260">
        <v>0</v>
      </c>
      <c r="E197" s="592">
        <v>0</v>
      </c>
      <c r="F197" s="284"/>
      <c r="G197" s="255"/>
    </row>
    <row r="198" spans="1:7" s="256" customFormat="1" ht="12.75" x14ac:dyDescent="0.25">
      <c r="A198" s="257">
        <v>37</v>
      </c>
      <c r="B198" s="258" t="s">
        <v>344</v>
      </c>
      <c r="C198" s="259">
        <f>SUM(C199)</f>
        <v>82.6</v>
      </c>
      <c r="D198" s="260">
        <f t="shared" ref="D198:E199" si="39">SUM(D199)</f>
        <v>350</v>
      </c>
      <c r="E198" s="592">
        <f t="shared" si="39"/>
        <v>339</v>
      </c>
      <c r="F198" s="284"/>
      <c r="G198" s="255"/>
    </row>
    <row r="199" spans="1:7" s="256" customFormat="1" ht="25.5" x14ac:dyDescent="0.25">
      <c r="A199" s="257">
        <v>372</v>
      </c>
      <c r="B199" s="258" t="s">
        <v>345</v>
      </c>
      <c r="C199" s="259">
        <f>SUM(C200)</f>
        <v>82.6</v>
      </c>
      <c r="D199" s="260">
        <f t="shared" si="39"/>
        <v>350</v>
      </c>
      <c r="E199" s="592">
        <f t="shared" si="39"/>
        <v>339</v>
      </c>
      <c r="F199" s="284"/>
      <c r="G199" s="255"/>
    </row>
    <row r="200" spans="1:7" s="256" customFormat="1" ht="12.75" x14ac:dyDescent="0.25">
      <c r="A200" s="257">
        <v>3722</v>
      </c>
      <c r="B200" s="258" t="s">
        <v>344</v>
      </c>
      <c r="C200" s="259">
        <v>82.6</v>
      </c>
      <c r="D200" s="260">
        <v>350</v>
      </c>
      <c r="E200" s="592">
        <v>339</v>
      </c>
      <c r="F200" s="284"/>
      <c r="G200" s="255"/>
    </row>
    <row r="201" spans="1:7" s="256" customFormat="1" ht="12.75" x14ac:dyDescent="0.25">
      <c r="A201" s="257">
        <v>4</v>
      </c>
      <c r="B201" s="258" t="s">
        <v>41</v>
      </c>
      <c r="C201" s="259">
        <f>SUM(C202)</f>
        <v>53</v>
      </c>
      <c r="D201" s="260">
        <v>0</v>
      </c>
      <c r="E201" s="592">
        <f>SUM(E202)</f>
        <v>0</v>
      </c>
      <c r="F201" s="284"/>
      <c r="G201" s="255"/>
    </row>
    <row r="202" spans="1:7" s="256" customFormat="1" ht="12.75" x14ac:dyDescent="0.25">
      <c r="A202" s="257">
        <v>42</v>
      </c>
      <c r="B202" s="258" t="s">
        <v>41</v>
      </c>
      <c r="C202" s="259">
        <f>SUM(C203)</f>
        <v>53</v>
      </c>
      <c r="D202" s="259">
        <f t="shared" ref="D202:E203" si="40">SUM(D203)</f>
        <v>0</v>
      </c>
      <c r="E202" s="606">
        <f t="shared" si="40"/>
        <v>0</v>
      </c>
      <c r="F202" s="284"/>
      <c r="G202" s="255"/>
    </row>
    <row r="203" spans="1:7" s="256" customFormat="1" ht="12.75" x14ac:dyDescent="0.25">
      <c r="A203" s="257">
        <v>424</v>
      </c>
      <c r="B203" s="258" t="s">
        <v>163</v>
      </c>
      <c r="C203" s="259">
        <f>SUM(C204)</f>
        <v>53</v>
      </c>
      <c r="D203" s="260">
        <f t="shared" si="40"/>
        <v>0</v>
      </c>
      <c r="E203" s="592">
        <f t="shared" si="40"/>
        <v>0</v>
      </c>
      <c r="F203" s="284"/>
      <c r="G203" s="255"/>
    </row>
    <row r="204" spans="1:7" s="256" customFormat="1" ht="12.75" x14ac:dyDescent="0.25">
      <c r="A204" s="257">
        <v>4241</v>
      </c>
      <c r="B204" s="258" t="s">
        <v>346</v>
      </c>
      <c r="C204" s="259">
        <v>53</v>
      </c>
      <c r="D204" s="260">
        <v>0</v>
      </c>
      <c r="E204" s="592">
        <v>0</v>
      </c>
      <c r="F204" s="284"/>
      <c r="G204" s="255"/>
    </row>
    <row r="205" spans="1:7" s="168" customFormat="1" ht="12" customHeight="1" x14ac:dyDescent="0.25">
      <c r="A205" s="178" t="s">
        <v>66</v>
      </c>
      <c r="B205" s="179" t="s">
        <v>67</v>
      </c>
      <c r="C205" s="180">
        <f>C206+C247</f>
        <v>2638039.8899999992</v>
      </c>
      <c r="D205" s="176">
        <f>D206+D247</f>
        <v>3316594</v>
      </c>
      <c r="E205" s="595">
        <f>E206+E247</f>
        <v>3283760.72</v>
      </c>
      <c r="F205" s="286">
        <f t="shared" si="33"/>
        <v>124.47729590624202</v>
      </c>
      <c r="G205" s="177">
        <f t="shared" si="34"/>
        <v>99.010030169505228</v>
      </c>
    </row>
    <row r="206" spans="1:7" s="21" customFormat="1" ht="12.75" x14ac:dyDescent="0.25">
      <c r="A206" s="181" t="s">
        <v>50</v>
      </c>
      <c r="B206" s="182" t="s">
        <v>21</v>
      </c>
      <c r="C206" s="183">
        <f>C207+C217+C238+C241+C244</f>
        <v>2593092.6299999994</v>
      </c>
      <c r="D206" s="183">
        <f>D207+D217+D238+D241+D244</f>
        <v>3231594</v>
      </c>
      <c r="E206" s="596">
        <f>E207+E217+E238+E241+E244</f>
        <v>3205689.83</v>
      </c>
      <c r="F206" s="288">
        <f t="shared" si="33"/>
        <v>123.62419270768592</v>
      </c>
      <c r="G206" s="172">
        <f t="shared" si="34"/>
        <v>99.198408896662144</v>
      </c>
    </row>
    <row r="207" spans="1:7" s="21" customFormat="1" ht="12.75" x14ac:dyDescent="0.25">
      <c r="A207" s="181" t="s">
        <v>68</v>
      </c>
      <c r="B207" s="182" t="s">
        <v>22</v>
      </c>
      <c r="C207" s="183">
        <f>C208+C212+C214</f>
        <v>2410405.17</v>
      </c>
      <c r="D207" s="171">
        <f>D208+D212+D214</f>
        <v>2896078</v>
      </c>
      <c r="E207" s="589">
        <f>E208+E212+E214</f>
        <v>2864158.24</v>
      </c>
      <c r="F207" s="277">
        <f t="shared" si="33"/>
        <v>118.82476339029759</v>
      </c>
      <c r="G207" s="172">
        <f t="shared" si="34"/>
        <v>98.897828028112514</v>
      </c>
    </row>
    <row r="208" spans="1:7" s="21" customFormat="1" ht="12.75" x14ac:dyDescent="0.25">
      <c r="A208" s="181">
        <v>311</v>
      </c>
      <c r="B208" s="182" t="s">
        <v>181</v>
      </c>
      <c r="C208" s="183">
        <f>SUM(C209:C211)</f>
        <v>1983772.08</v>
      </c>
      <c r="D208" s="171">
        <f>SUM(D209:D211)</f>
        <v>2423415</v>
      </c>
      <c r="E208" s="589">
        <f>SUM(E209:E211)</f>
        <v>2388987.8800000004</v>
      </c>
      <c r="F208" s="277"/>
      <c r="G208" s="172"/>
    </row>
    <row r="209" spans="1:7" s="256" customFormat="1" ht="12.75" x14ac:dyDescent="0.25">
      <c r="A209" s="266">
        <v>3111</v>
      </c>
      <c r="B209" s="267" t="s">
        <v>182</v>
      </c>
      <c r="C209" s="268">
        <v>1912150.7</v>
      </c>
      <c r="D209" s="260">
        <v>2300000</v>
      </c>
      <c r="E209" s="592">
        <v>2272290.37</v>
      </c>
      <c r="F209" s="284"/>
      <c r="G209" s="255"/>
    </row>
    <row r="210" spans="1:7" s="256" customFormat="1" ht="12.75" x14ac:dyDescent="0.25">
      <c r="A210" s="266">
        <v>3113</v>
      </c>
      <c r="B210" s="267" t="s">
        <v>183</v>
      </c>
      <c r="C210" s="268">
        <v>44486.51</v>
      </c>
      <c r="D210" s="260">
        <v>88200</v>
      </c>
      <c r="E210" s="592">
        <v>82918.740000000005</v>
      </c>
      <c r="F210" s="284"/>
      <c r="G210" s="255"/>
    </row>
    <row r="211" spans="1:7" s="256" customFormat="1" ht="12.75" x14ac:dyDescent="0.25">
      <c r="A211" s="266">
        <v>3114</v>
      </c>
      <c r="B211" s="267" t="s">
        <v>184</v>
      </c>
      <c r="C211" s="268">
        <v>27134.87</v>
      </c>
      <c r="D211" s="260">
        <v>35215</v>
      </c>
      <c r="E211" s="592">
        <v>33778.769999999997</v>
      </c>
      <c r="F211" s="284"/>
      <c r="G211" s="255"/>
    </row>
    <row r="212" spans="1:7" s="21" customFormat="1" ht="12.75" x14ac:dyDescent="0.25">
      <c r="A212" s="181">
        <v>312</v>
      </c>
      <c r="B212" s="182" t="s">
        <v>165</v>
      </c>
      <c r="C212" s="183">
        <f>C213</f>
        <v>73175.679999999993</v>
      </c>
      <c r="D212" s="171">
        <f>D213</f>
        <v>83052</v>
      </c>
      <c r="E212" s="589">
        <f>E213</f>
        <v>84999.08</v>
      </c>
      <c r="F212" s="277"/>
      <c r="G212" s="172"/>
    </row>
    <row r="213" spans="1:7" s="256" customFormat="1" ht="12.75" x14ac:dyDescent="0.25">
      <c r="A213" s="266">
        <v>3121</v>
      </c>
      <c r="B213" s="267" t="s">
        <v>165</v>
      </c>
      <c r="C213" s="268">
        <v>73175.679999999993</v>
      </c>
      <c r="D213" s="260">
        <v>83052</v>
      </c>
      <c r="E213" s="592">
        <v>84999.08</v>
      </c>
      <c r="F213" s="284"/>
      <c r="G213" s="255"/>
    </row>
    <row r="214" spans="1:7" s="21" customFormat="1" ht="12.75" x14ac:dyDescent="0.25">
      <c r="A214" s="181">
        <v>313</v>
      </c>
      <c r="B214" s="182" t="s">
        <v>185</v>
      </c>
      <c r="C214" s="183">
        <f>C215+C216</f>
        <v>353457.41</v>
      </c>
      <c r="D214" s="171">
        <f>D215+D216</f>
        <v>389611</v>
      </c>
      <c r="E214" s="589">
        <f>E215+E216</f>
        <v>390171.28</v>
      </c>
      <c r="F214" s="277"/>
      <c r="G214" s="172"/>
    </row>
    <row r="215" spans="1:7" s="256" customFormat="1" ht="12.75" x14ac:dyDescent="0.25">
      <c r="A215" s="266">
        <v>3132</v>
      </c>
      <c r="B215" s="267" t="s">
        <v>186</v>
      </c>
      <c r="C215" s="268">
        <v>353457.41</v>
      </c>
      <c r="D215" s="260">
        <v>389611</v>
      </c>
      <c r="E215" s="592">
        <v>390171.28</v>
      </c>
      <c r="F215" s="284"/>
      <c r="G215" s="255"/>
    </row>
    <row r="216" spans="1:7" s="256" customFormat="1" ht="25.5" x14ac:dyDescent="0.25">
      <c r="A216" s="266">
        <v>3133</v>
      </c>
      <c r="B216" s="267" t="s">
        <v>187</v>
      </c>
      <c r="C216" s="268">
        <v>0</v>
      </c>
      <c r="D216" s="260">
        <v>0</v>
      </c>
      <c r="E216" s="592">
        <v>0</v>
      </c>
      <c r="F216" s="284"/>
      <c r="G216" s="255"/>
    </row>
    <row r="217" spans="1:7" s="21" customFormat="1" ht="12.75" x14ac:dyDescent="0.25">
      <c r="A217" s="181" t="s">
        <v>51</v>
      </c>
      <c r="B217" s="182" t="s">
        <v>34</v>
      </c>
      <c r="C217" s="183">
        <f>C218+C223+C226+C232</f>
        <v>124779.54999999999</v>
      </c>
      <c r="D217" s="171">
        <f>D218+D223+D226+D232</f>
        <v>274321</v>
      </c>
      <c r="E217" s="589">
        <f>E218+E223+E226+E232</f>
        <v>276172.77</v>
      </c>
      <c r="F217" s="277">
        <f t="shared" si="33"/>
        <v>221.32855103260113</v>
      </c>
      <c r="G217" s="172">
        <f t="shared" si="34"/>
        <v>100.67503763838714</v>
      </c>
    </row>
    <row r="218" spans="1:7" s="21" customFormat="1" ht="12.75" x14ac:dyDescent="0.25">
      <c r="A218" s="181">
        <v>321</v>
      </c>
      <c r="B218" s="182" t="s">
        <v>169</v>
      </c>
      <c r="C218" s="183">
        <f>C219+C220+C222+C221</f>
        <v>74502.490000000005</v>
      </c>
      <c r="D218" s="171">
        <f>D219+D220+D222+D221</f>
        <v>92321</v>
      </c>
      <c r="E218" s="589">
        <f>E219+E220+E222+E221</f>
        <v>73429.8</v>
      </c>
      <c r="F218" s="277"/>
      <c r="G218" s="172"/>
    </row>
    <row r="219" spans="1:7" s="256" customFormat="1" ht="12.75" x14ac:dyDescent="0.25">
      <c r="A219" s="266">
        <v>3211</v>
      </c>
      <c r="B219" s="267" t="s">
        <v>143</v>
      </c>
      <c r="C219" s="268">
        <v>2879.64</v>
      </c>
      <c r="D219" s="260">
        <v>1500</v>
      </c>
      <c r="E219" s="592">
        <v>1597.5</v>
      </c>
      <c r="F219" s="284"/>
      <c r="G219" s="255"/>
    </row>
    <row r="220" spans="1:7" s="256" customFormat="1" ht="12.75" x14ac:dyDescent="0.25">
      <c r="A220" s="266">
        <v>3212</v>
      </c>
      <c r="B220" s="267" t="s">
        <v>188</v>
      </c>
      <c r="C220" s="268">
        <v>71622.850000000006</v>
      </c>
      <c r="D220" s="260">
        <v>89121</v>
      </c>
      <c r="E220" s="592">
        <v>70764.34</v>
      </c>
      <c r="F220" s="284"/>
      <c r="G220" s="255"/>
    </row>
    <row r="221" spans="1:7" s="256" customFormat="1" ht="12.75" x14ac:dyDescent="0.25">
      <c r="A221" s="266">
        <v>3213</v>
      </c>
      <c r="B221" s="267" t="s">
        <v>144</v>
      </c>
      <c r="C221" s="268">
        <v>0</v>
      </c>
      <c r="D221" s="260">
        <v>1200</v>
      </c>
      <c r="E221" s="592">
        <v>1067.96</v>
      </c>
      <c r="F221" s="284"/>
      <c r="G221" s="255"/>
    </row>
    <row r="222" spans="1:7" s="256" customFormat="1" ht="12.75" x14ac:dyDescent="0.25">
      <c r="A222" s="266">
        <v>3214</v>
      </c>
      <c r="B222" s="267" t="s">
        <v>335</v>
      </c>
      <c r="C222" s="268">
        <v>0</v>
      </c>
      <c r="D222" s="260">
        <v>500</v>
      </c>
      <c r="E222" s="592">
        <v>0</v>
      </c>
      <c r="F222" s="284"/>
      <c r="G222" s="255"/>
    </row>
    <row r="223" spans="1:7" s="21" customFormat="1" ht="12.75" x14ac:dyDescent="0.25">
      <c r="A223" s="181">
        <v>322</v>
      </c>
      <c r="B223" s="182" t="s">
        <v>170</v>
      </c>
      <c r="C223" s="183">
        <f>SUM(C224:C225)</f>
        <v>21390.510000000002</v>
      </c>
      <c r="D223" s="171">
        <f t="shared" ref="D223:E223" si="41">SUM(D224:D225)</f>
        <v>35000</v>
      </c>
      <c r="E223" s="589">
        <f t="shared" si="41"/>
        <v>60661.61</v>
      </c>
      <c r="F223" s="277"/>
      <c r="G223" s="172"/>
    </row>
    <row r="224" spans="1:7" s="256" customFormat="1" ht="12.75" x14ac:dyDescent="0.25">
      <c r="A224" s="266">
        <v>3221</v>
      </c>
      <c r="B224" s="267" t="s">
        <v>145</v>
      </c>
      <c r="C224" s="268">
        <v>2689.51</v>
      </c>
      <c r="D224" s="260">
        <v>10000</v>
      </c>
      <c r="E224" s="592">
        <v>15148.71</v>
      </c>
      <c r="F224" s="284"/>
      <c r="G224" s="255"/>
    </row>
    <row r="225" spans="1:7" s="256" customFormat="1" ht="12.75" x14ac:dyDescent="0.25">
      <c r="A225" s="266">
        <v>3225</v>
      </c>
      <c r="B225" s="267" t="s">
        <v>174</v>
      </c>
      <c r="C225" s="268">
        <v>18701</v>
      </c>
      <c r="D225" s="260">
        <v>25000</v>
      </c>
      <c r="E225" s="592">
        <v>45512.9</v>
      </c>
      <c r="F225" s="284"/>
      <c r="G225" s="255"/>
    </row>
    <row r="226" spans="1:7" s="21" customFormat="1" ht="12.75" x14ac:dyDescent="0.25">
      <c r="A226" s="181">
        <v>323</v>
      </c>
      <c r="B226" s="182" t="s">
        <v>171</v>
      </c>
      <c r="C226" s="183">
        <f>SUM(C227:C231)</f>
        <v>6337.48</v>
      </c>
      <c r="D226" s="171">
        <f>SUM(D227:D231)</f>
        <v>52000</v>
      </c>
      <c r="E226" s="589">
        <f>SUM(E227:E231)</f>
        <v>48640.75</v>
      </c>
      <c r="F226" s="277"/>
      <c r="G226" s="172"/>
    </row>
    <row r="227" spans="1:7" s="256" customFormat="1" ht="12.75" x14ac:dyDescent="0.25">
      <c r="A227" s="266">
        <v>3231</v>
      </c>
      <c r="B227" s="267" t="s">
        <v>148</v>
      </c>
      <c r="C227" s="268">
        <v>2220.5</v>
      </c>
      <c r="D227" s="260">
        <v>11000</v>
      </c>
      <c r="E227" s="592">
        <v>8490</v>
      </c>
      <c r="F227" s="284"/>
      <c r="G227" s="255"/>
    </row>
    <row r="228" spans="1:7" s="256" customFormat="1" ht="12.75" x14ac:dyDescent="0.25">
      <c r="A228" s="266">
        <v>3233</v>
      </c>
      <c r="B228" s="267" t="s">
        <v>149</v>
      </c>
      <c r="C228" s="268">
        <v>537.70000000000005</v>
      </c>
      <c r="D228" s="260">
        <v>0</v>
      </c>
      <c r="E228" s="592">
        <v>0</v>
      </c>
      <c r="F228" s="284"/>
      <c r="G228" s="255"/>
    </row>
    <row r="229" spans="1:7" s="256" customFormat="1" ht="12.75" x14ac:dyDescent="0.25">
      <c r="A229" s="266">
        <v>3237</v>
      </c>
      <c r="B229" s="267" t="s">
        <v>151</v>
      </c>
      <c r="C229" s="268">
        <v>999.98</v>
      </c>
      <c r="D229" s="260">
        <v>1000</v>
      </c>
      <c r="E229" s="592">
        <v>1155.8</v>
      </c>
      <c r="F229" s="284"/>
      <c r="G229" s="255"/>
    </row>
    <row r="230" spans="1:7" s="256" customFormat="1" ht="12.75" x14ac:dyDescent="0.25">
      <c r="A230" s="266">
        <v>3236</v>
      </c>
      <c r="B230" s="267" t="s">
        <v>175</v>
      </c>
      <c r="C230" s="268">
        <v>13.7</v>
      </c>
      <c r="D230" s="260">
        <v>0</v>
      </c>
      <c r="E230" s="592">
        <v>0</v>
      </c>
      <c r="F230" s="284"/>
      <c r="G230" s="255"/>
    </row>
    <row r="231" spans="1:7" s="256" customFormat="1" ht="12.75" x14ac:dyDescent="0.25">
      <c r="A231" s="266">
        <v>3239</v>
      </c>
      <c r="B231" s="267" t="s">
        <v>153</v>
      </c>
      <c r="C231" s="268">
        <v>2565.6</v>
      </c>
      <c r="D231" s="260">
        <v>40000</v>
      </c>
      <c r="E231" s="592">
        <v>38994.949999999997</v>
      </c>
      <c r="F231" s="284"/>
      <c r="G231" s="255"/>
    </row>
    <row r="232" spans="1:7" s="21" customFormat="1" ht="12.75" x14ac:dyDescent="0.25">
      <c r="A232" s="181">
        <v>329</v>
      </c>
      <c r="B232" s="182" t="s">
        <v>157</v>
      </c>
      <c r="C232" s="183">
        <f>SUM(C233:C237)</f>
        <v>22549.07</v>
      </c>
      <c r="D232" s="171">
        <f>SUM(D233:D237)</f>
        <v>95000</v>
      </c>
      <c r="E232" s="589">
        <f>SUM(E233:E237)</f>
        <v>93440.61</v>
      </c>
      <c r="F232" s="277"/>
      <c r="G232" s="172"/>
    </row>
    <row r="233" spans="1:7" s="256" customFormat="1" ht="12.75" x14ac:dyDescent="0.25">
      <c r="A233" s="266">
        <v>3293</v>
      </c>
      <c r="B233" s="267" t="s">
        <v>155</v>
      </c>
      <c r="C233" s="268">
        <v>0</v>
      </c>
      <c r="D233" s="260">
        <v>4000</v>
      </c>
      <c r="E233" s="592">
        <v>3827.11</v>
      </c>
      <c r="F233" s="284"/>
      <c r="G233" s="255"/>
    </row>
    <row r="234" spans="1:7" s="256" customFormat="1" ht="12.75" x14ac:dyDescent="0.25">
      <c r="A234" s="266">
        <v>3294</v>
      </c>
      <c r="B234" s="267" t="s">
        <v>178</v>
      </c>
      <c r="C234" s="268">
        <v>0</v>
      </c>
      <c r="D234" s="260">
        <v>3500</v>
      </c>
      <c r="E234" s="592">
        <v>3000</v>
      </c>
      <c r="F234" s="284"/>
      <c r="G234" s="255"/>
    </row>
    <row r="235" spans="1:7" s="256" customFormat="1" ht="12.75" x14ac:dyDescent="0.25">
      <c r="A235" s="266">
        <v>3295</v>
      </c>
      <c r="B235" s="267" t="s">
        <v>156</v>
      </c>
      <c r="C235" s="268">
        <v>5628</v>
      </c>
      <c r="D235" s="260">
        <v>7500</v>
      </c>
      <c r="E235" s="592">
        <v>7488</v>
      </c>
      <c r="F235" s="284"/>
      <c r="G235" s="255"/>
    </row>
    <row r="236" spans="1:7" s="256" customFormat="1" ht="12.75" x14ac:dyDescent="0.25">
      <c r="A236" s="266">
        <v>3296</v>
      </c>
      <c r="B236" s="267" t="s">
        <v>142</v>
      </c>
      <c r="C236" s="268">
        <v>0</v>
      </c>
      <c r="D236" s="260">
        <v>0</v>
      </c>
      <c r="E236" s="592">
        <v>0</v>
      </c>
      <c r="F236" s="284"/>
      <c r="G236" s="255"/>
    </row>
    <row r="237" spans="1:7" s="256" customFormat="1" ht="12.75" x14ac:dyDescent="0.25">
      <c r="A237" s="266">
        <v>3299</v>
      </c>
      <c r="B237" s="267" t="s">
        <v>157</v>
      </c>
      <c r="C237" s="268">
        <v>16921.07</v>
      </c>
      <c r="D237" s="260">
        <v>80000</v>
      </c>
      <c r="E237" s="592">
        <v>79125.5</v>
      </c>
      <c r="F237" s="284"/>
      <c r="G237" s="255"/>
    </row>
    <row r="238" spans="1:7" s="21" customFormat="1" ht="12.75" x14ac:dyDescent="0.25">
      <c r="A238" s="181" t="s">
        <v>62</v>
      </c>
      <c r="B238" s="182" t="s">
        <v>63</v>
      </c>
      <c r="C238" s="183">
        <f t="shared" ref="C238:E239" si="42">C239</f>
        <v>0</v>
      </c>
      <c r="D238" s="171">
        <f t="shared" si="42"/>
        <v>0</v>
      </c>
      <c r="E238" s="589">
        <f t="shared" si="42"/>
        <v>0</v>
      </c>
      <c r="F238" s="277" t="e">
        <f t="shared" si="33"/>
        <v>#DIV/0!</v>
      </c>
      <c r="G238" s="172" t="e">
        <f t="shared" si="34"/>
        <v>#DIV/0!</v>
      </c>
    </row>
    <row r="239" spans="1:7" s="21" customFormat="1" ht="12.75" x14ac:dyDescent="0.25">
      <c r="A239" s="181">
        <v>343</v>
      </c>
      <c r="B239" s="182" t="s">
        <v>179</v>
      </c>
      <c r="C239" s="183">
        <f t="shared" si="42"/>
        <v>0</v>
      </c>
      <c r="D239" s="171">
        <f t="shared" si="42"/>
        <v>0</v>
      </c>
      <c r="E239" s="589">
        <f t="shared" si="42"/>
        <v>0</v>
      </c>
      <c r="F239" s="277"/>
      <c r="G239" s="172"/>
    </row>
    <row r="240" spans="1:7" s="256" customFormat="1" ht="12.75" x14ac:dyDescent="0.25">
      <c r="A240" s="266">
        <v>3433</v>
      </c>
      <c r="B240" s="267" t="s">
        <v>159</v>
      </c>
      <c r="C240" s="268">
        <v>0</v>
      </c>
      <c r="D240" s="260">
        <v>0</v>
      </c>
      <c r="E240" s="592">
        <v>0</v>
      </c>
      <c r="F240" s="284"/>
      <c r="G240" s="255"/>
    </row>
    <row r="241" spans="1:7" s="21" customFormat="1" ht="25.5" x14ac:dyDescent="0.25">
      <c r="A241" s="181" t="s">
        <v>69</v>
      </c>
      <c r="B241" s="182" t="s">
        <v>70</v>
      </c>
      <c r="C241" s="183">
        <f t="shared" ref="C241:E242" si="43">C242</f>
        <v>56806.879999999997</v>
      </c>
      <c r="D241" s="171">
        <f t="shared" si="43"/>
        <v>60000</v>
      </c>
      <c r="E241" s="589">
        <f t="shared" si="43"/>
        <v>64227.76</v>
      </c>
      <c r="F241" s="277">
        <f t="shared" si="33"/>
        <v>113.06334725652948</v>
      </c>
      <c r="G241" s="172">
        <f t="shared" si="34"/>
        <v>107.04626666666668</v>
      </c>
    </row>
    <row r="242" spans="1:7" s="21" customFormat="1" ht="25.5" x14ac:dyDescent="0.25">
      <c r="A242" s="181">
        <v>372</v>
      </c>
      <c r="B242" s="182" t="s">
        <v>189</v>
      </c>
      <c r="C242" s="183">
        <f t="shared" si="43"/>
        <v>56806.879999999997</v>
      </c>
      <c r="D242" s="171">
        <f t="shared" si="43"/>
        <v>60000</v>
      </c>
      <c r="E242" s="589">
        <f t="shared" si="43"/>
        <v>64227.76</v>
      </c>
      <c r="F242" s="277"/>
      <c r="G242" s="172"/>
    </row>
    <row r="243" spans="1:7" s="256" customFormat="1" ht="12.75" x14ac:dyDescent="0.25">
      <c r="A243" s="266">
        <v>3722</v>
      </c>
      <c r="B243" s="267" t="s">
        <v>190</v>
      </c>
      <c r="C243" s="268">
        <v>56806.879999999997</v>
      </c>
      <c r="D243" s="260">
        <v>60000</v>
      </c>
      <c r="E243" s="592">
        <v>64227.76</v>
      </c>
      <c r="F243" s="284"/>
      <c r="G243" s="255"/>
    </row>
    <row r="244" spans="1:7" s="21" customFormat="1" ht="12.75" x14ac:dyDescent="0.25">
      <c r="A244" s="181">
        <v>38</v>
      </c>
      <c r="B244" s="182" t="s">
        <v>195</v>
      </c>
      <c r="C244" s="183">
        <f t="shared" ref="C244:E245" si="44">C245</f>
        <v>1101.03</v>
      </c>
      <c r="D244" s="171">
        <f t="shared" si="44"/>
        <v>1195</v>
      </c>
      <c r="E244" s="589">
        <f t="shared" si="44"/>
        <v>1131.06</v>
      </c>
      <c r="F244" s="277">
        <f t="shared" si="33"/>
        <v>102.72744611863436</v>
      </c>
      <c r="G244" s="172">
        <f t="shared" si="34"/>
        <v>94.649372384937237</v>
      </c>
    </row>
    <row r="245" spans="1:7" s="21" customFormat="1" ht="12.75" x14ac:dyDescent="0.25">
      <c r="A245" s="181">
        <v>381</v>
      </c>
      <c r="B245" s="182" t="s">
        <v>136</v>
      </c>
      <c r="C245" s="183">
        <f t="shared" si="44"/>
        <v>1101.03</v>
      </c>
      <c r="D245" s="171">
        <f t="shared" si="44"/>
        <v>1195</v>
      </c>
      <c r="E245" s="589">
        <f t="shared" si="44"/>
        <v>1131.06</v>
      </c>
      <c r="F245" s="277"/>
      <c r="G245" s="172"/>
    </row>
    <row r="246" spans="1:7" s="256" customFormat="1" ht="12.75" x14ac:dyDescent="0.25">
      <c r="A246" s="266">
        <v>3812</v>
      </c>
      <c r="B246" s="267" t="s">
        <v>194</v>
      </c>
      <c r="C246" s="268">
        <v>1101.03</v>
      </c>
      <c r="D246" s="260">
        <v>1195</v>
      </c>
      <c r="E246" s="592">
        <v>1131.06</v>
      </c>
      <c r="F246" s="284"/>
      <c r="G246" s="255"/>
    </row>
    <row r="247" spans="1:7" s="21" customFormat="1" ht="12.75" x14ac:dyDescent="0.25">
      <c r="A247" s="181" t="s">
        <v>58</v>
      </c>
      <c r="B247" s="182" t="s">
        <v>23</v>
      </c>
      <c r="C247" s="183">
        <f>C248</f>
        <v>44947.26</v>
      </c>
      <c r="D247" s="171">
        <f>D248</f>
        <v>85000</v>
      </c>
      <c r="E247" s="589">
        <f>E248</f>
        <v>78070.89</v>
      </c>
      <c r="F247" s="277">
        <f t="shared" si="33"/>
        <v>173.69443654629893</v>
      </c>
      <c r="G247" s="172">
        <f t="shared" si="34"/>
        <v>91.848105882352939</v>
      </c>
    </row>
    <row r="248" spans="1:7" s="21" customFormat="1" ht="25.5" x14ac:dyDescent="0.25">
      <c r="A248" s="181" t="s">
        <v>59</v>
      </c>
      <c r="B248" s="182" t="s">
        <v>41</v>
      </c>
      <c r="C248" s="183">
        <f>C249+C255+C257</f>
        <v>44947.26</v>
      </c>
      <c r="D248" s="171">
        <f>D249+D255+D257</f>
        <v>85000</v>
      </c>
      <c r="E248" s="589">
        <f>E249+E255+E257</f>
        <v>78070.89</v>
      </c>
      <c r="F248" s="277">
        <f t="shared" si="33"/>
        <v>173.69443654629893</v>
      </c>
      <c r="G248" s="172">
        <f t="shared" si="34"/>
        <v>91.848105882352939</v>
      </c>
    </row>
    <row r="249" spans="1:7" s="21" customFormat="1" ht="12.75" x14ac:dyDescent="0.25">
      <c r="A249" s="181">
        <v>422</v>
      </c>
      <c r="B249" s="182" t="s">
        <v>172</v>
      </c>
      <c r="C249" s="183">
        <f>SUM(C250:C254)</f>
        <v>4752.97</v>
      </c>
      <c r="D249" s="171">
        <f>SUM(D250:D254)</f>
        <v>32000</v>
      </c>
      <c r="E249" s="589">
        <f>SUM(E250:E254)</f>
        <v>29932.9</v>
      </c>
      <c r="F249" s="277"/>
      <c r="G249" s="172"/>
    </row>
    <row r="250" spans="1:7" s="21" customFormat="1" ht="12.75" x14ac:dyDescent="0.25">
      <c r="A250" s="266">
        <v>4221</v>
      </c>
      <c r="B250" s="267" t="s">
        <v>177</v>
      </c>
      <c r="C250" s="268">
        <v>2627.08</v>
      </c>
      <c r="D250" s="260">
        <v>3000</v>
      </c>
      <c r="E250" s="592">
        <v>2876.04</v>
      </c>
      <c r="F250" s="284"/>
      <c r="G250" s="255"/>
    </row>
    <row r="251" spans="1:7" s="21" customFormat="1" ht="12.75" x14ac:dyDescent="0.25">
      <c r="A251" s="266">
        <v>4222</v>
      </c>
      <c r="B251" s="267" t="s">
        <v>347</v>
      </c>
      <c r="C251" s="268">
        <v>1433.9</v>
      </c>
      <c r="D251" s="260"/>
      <c r="E251" s="592">
        <v>0</v>
      </c>
      <c r="F251" s="284"/>
      <c r="G251" s="255"/>
    </row>
    <row r="252" spans="1:7" s="21" customFormat="1" ht="12.75" x14ac:dyDescent="0.25">
      <c r="A252" s="266">
        <v>4223</v>
      </c>
      <c r="B252" s="267" t="s">
        <v>160</v>
      </c>
      <c r="C252" s="268">
        <v>0</v>
      </c>
      <c r="D252" s="260">
        <v>8200</v>
      </c>
      <c r="E252" s="592">
        <v>6566.57</v>
      </c>
      <c r="F252" s="284"/>
      <c r="G252" s="255"/>
    </row>
    <row r="253" spans="1:7" s="256" customFormat="1" ht="12.75" x14ac:dyDescent="0.25">
      <c r="A253" s="266">
        <v>4226</v>
      </c>
      <c r="B253" s="267" t="s">
        <v>162</v>
      </c>
      <c r="C253" s="268">
        <v>691.99</v>
      </c>
      <c r="D253" s="260">
        <v>1800</v>
      </c>
      <c r="E253" s="592">
        <v>1766.81</v>
      </c>
      <c r="F253" s="284"/>
      <c r="G253" s="255"/>
    </row>
    <row r="254" spans="1:7" s="256" customFormat="1" ht="12.75" x14ac:dyDescent="0.25">
      <c r="A254" s="266">
        <v>4227</v>
      </c>
      <c r="B254" s="267" t="s">
        <v>337</v>
      </c>
      <c r="C254" s="268">
        <v>0</v>
      </c>
      <c r="D254" s="260">
        <v>19000</v>
      </c>
      <c r="E254" s="592">
        <v>18723.48</v>
      </c>
      <c r="F254" s="284"/>
      <c r="G254" s="255"/>
    </row>
    <row r="255" spans="1:7" s="21" customFormat="1" ht="25.5" x14ac:dyDescent="0.25">
      <c r="A255" s="181">
        <v>424</v>
      </c>
      <c r="B255" s="182" t="s">
        <v>191</v>
      </c>
      <c r="C255" s="183">
        <f>C256</f>
        <v>40194.29</v>
      </c>
      <c r="D255" s="171">
        <f>D256</f>
        <v>53000</v>
      </c>
      <c r="E255" s="589">
        <f>E256</f>
        <v>48137.99</v>
      </c>
      <c r="F255" s="277"/>
      <c r="G255" s="172"/>
    </row>
    <row r="256" spans="1:7" s="256" customFormat="1" ht="12.75" x14ac:dyDescent="0.25">
      <c r="A256" s="266">
        <v>4241</v>
      </c>
      <c r="B256" s="267" t="s">
        <v>163</v>
      </c>
      <c r="C256" s="268">
        <v>40194.29</v>
      </c>
      <c r="D256" s="260">
        <v>53000</v>
      </c>
      <c r="E256" s="592">
        <v>48137.99</v>
      </c>
      <c r="F256" s="284"/>
      <c r="G256" s="255"/>
    </row>
    <row r="257" spans="1:7" s="21" customFormat="1" ht="12.75" x14ac:dyDescent="0.25">
      <c r="A257" s="181">
        <v>426</v>
      </c>
      <c r="B257" s="182" t="s">
        <v>180</v>
      </c>
      <c r="C257" s="183">
        <f>C258</f>
        <v>0</v>
      </c>
      <c r="D257" s="171">
        <f>D258</f>
        <v>0</v>
      </c>
      <c r="E257" s="589">
        <f>E258</f>
        <v>0</v>
      </c>
      <c r="F257" s="277"/>
      <c r="G257" s="172"/>
    </row>
    <row r="258" spans="1:7" s="256" customFormat="1" ht="12.75" x14ac:dyDescent="0.25">
      <c r="A258" s="266">
        <v>4262</v>
      </c>
      <c r="B258" s="267" t="s">
        <v>161</v>
      </c>
      <c r="C258" s="268">
        <v>0</v>
      </c>
      <c r="D258" s="260">
        <v>0</v>
      </c>
      <c r="E258" s="592">
        <v>0</v>
      </c>
      <c r="F258" s="284"/>
      <c r="G258" s="255"/>
    </row>
    <row r="259" spans="1:7" s="168" customFormat="1" ht="25.5" x14ac:dyDescent="0.25">
      <c r="A259" s="178" t="s">
        <v>56</v>
      </c>
      <c r="B259" s="179" t="s">
        <v>57</v>
      </c>
      <c r="C259" s="180">
        <f>C260+C286</f>
        <v>137993.44</v>
      </c>
      <c r="D259" s="176">
        <f>D260+D286</f>
        <v>130750</v>
      </c>
      <c r="E259" s="595">
        <f>E260+E286</f>
        <v>113820.03</v>
      </c>
      <c r="F259" s="286">
        <f t="shared" si="33"/>
        <v>82.482203501847621</v>
      </c>
      <c r="G259" s="177">
        <f t="shared" si="34"/>
        <v>87.051648183556409</v>
      </c>
    </row>
    <row r="260" spans="1:7" s="21" customFormat="1" ht="12.75" x14ac:dyDescent="0.25">
      <c r="A260" s="181" t="s">
        <v>50</v>
      </c>
      <c r="B260" s="182" t="s">
        <v>21</v>
      </c>
      <c r="C260" s="183">
        <f>C261+C268</f>
        <v>108345.24</v>
      </c>
      <c r="D260" s="171">
        <f>D261+D268</f>
        <v>89950</v>
      </c>
      <c r="E260" s="589">
        <f>E261+E268</f>
        <v>54063.469999999994</v>
      </c>
      <c r="F260" s="277">
        <f t="shared" si="33"/>
        <v>49.899257226251926</v>
      </c>
      <c r="G260" s="172">
        <f t="shared" si="34"/>
        <v>60.10391328515842</v>
      </c>
    </row>
    <row r="261" spans="1:7" s="21" customFormat="1" ht="12.75" x14ac:dyDescent="0.25">
      <c r="A261" s="181" t="s">
        <v>68</v>
      </c>
      <c r="B261" s="182" t="s">
        <v>22</v>
      </c>
      <c r="C261" s="183">
        <f>C262+C264+C266</f>
        <v>1875</v>
      </c>
      <c r="D261" s="171">
        <f>D262+D264+D266</f>
        <v>5000</v>
      </c>
      <c r="E261" s="589">
        <f>E262+E264+E266</f>
        <v>3291.85</v>
      </c>
      <c r="F261" s="277">
        <f t="shared" si="33"/>
        <v>175.56533333333334</v>
      </c>
      <c r="G261" s="172">
        <f t="shared" si="34"/>
        <v>65.837000000000003</v>
      </c>
    </row>
    <row r="262" spans="1:7" s="21" customFormat="1" ht="12.75" x14ac:dyDescent="0.25">
      <c r="A262" s="181">
        <v>311</v>
      </c>
      <c r="B262" s="182" t="s">
        <v>181</v>
      </c>
      <c r="C262" s="183">
        <f>SUM(C263:C263)</f>
        <v>0</v>
      </c>
      <c r="D262" s="171">
        <f>SUM(D263:D263)</f>
        <v>0</v>
      </c>
      <c r="E262" s="589">
        <f>SUM(E263:E263)</f>
        <v>0</v>
      </c>
      <c r="F262" s="277"/>
      <c r="G262" s="172"/>
    </row>
    <row r="263" spans="1:7" s="256" customFormat="1" ht="12.75" x14ac:dyDescent="0.25">
      <c r="A263" s="266">
        <v>3111</v>
      </c>
      <c r="B263" s="267" t="s">
        <v>182</v>
      </c>
      <c r="C263" s="268">
        <v>0</v>
      </c>
      <c r="D263" s="260">
        <v>0</v>
      </c>
      <c r="E263" s="592">
        <v>0</v>
      </c>
      <c r="F263" s="284"/>
      <c r="G263" s="255"/>
    </row>
    <row r="264" spans="1:7" s="21" customFormat="1" ht="12.75" x14ac:dyDescent="0.25">
      <c r="A264" s="181">
        <v>312</v>
      </c>
      <c r="B264" s="182" t="s">
        <v>165</v>
      </c>
      <c r="C264" s="183">
        <f>C265</f>
        <v>1875</v>
      </c>
      <c r="D264" s="171">
        <f>D265</f>
        <v>5000</v>
      </c>
      <c r="E264" s="589">
        <f>E265</f>
        <v>3291.85</v>
      </c>
      <c r="F264" s="277"/>
      <c r="G264" s="172"/>
    </row>
    <row r="265" spans="1:7" s="256" customFormat="1" ht="12.75" x14ac:dyDescent="0.25">
      <c r="A265" s="266">
        <v>3121</v>
      </c>
      <c r="B265" s="267" t="s">
        <v>165</v>
      </c>
      <c r="C265" s="268">
        <v>1875</v>
      </c>
      <c r="D265" s="260">
        <v>5000</v>
      </c>
      <c r="E265" s="592">
        <v>3291.85</v>
      </c>
      <c r="F265" s="284"/>
      <c r="G265" s="255"/>
    </row>
    <row r="266" spans="1:7" s="21" customFormat="1" ht="12.75" x14ac:dyDescent="0.25">
      <c r="A266" s="181">
        <v>313</v>
      </c>
      <c r="B266" s="182" t="s">
        <v>185</v>
      </c>
      <c r="C266" s="183">
        <f>C267</f>
        <v>0</v>
      </c>
      <c r="D266" s="171">
        <f>D267</f>
        <v>0</v>
      </c>
      <c r="E266" s="589">
        <f>E267</f>
        <v>0</v>
      </c>
      <c r="F266" s="277"/>
      <c r="G266" s="172"/>
    </row>
    <row r="267" spans="1:7" s="256" customFormat="1" ht="12.75" x14ac:dyDescent="0.25">
      <c r="A267" s="266">
        <v>3132</v>
      </c>
      <c r="B267" s="267" t="s">
        <v>186</v>
      </c>
      <c r="C267" s="268">
        <v>0</v>
      </c>
      <c r="D267" s="260">
        <v>0</v>
      </c>
      <c r="E267" s="592">
        <v>0</v>
      </c>
      <c r="F267" s="284"/>
      <c r="G267" s="255"/>
    </row>
    <row r="268" spans="1:7" s="21" customFormat="1" ht="12.75" x14ac:dyDescent="0.25">
      <c r="A268" s="181" t="s">
        <v>51</v>
      </c>
      <c r="B268" s="182" t="s">
        <v>34</v>
      </c>
      <c r="C268" s="183">
        <f>C272+C277+C283+C269</f>
        <v>106470.24</v>
      </c>
      <c r="D268" s="171">
        <f t="shared" ref="D268:E268" si="45">D272+D277+D283+D269</f>
        <v>84950</v>
      </c>
      <c r="E268" s="589">
        <f t="shared" si="45"/>
        <v>50771.619999999995</v>
      </c>
      <c r="F268" s="277">
        <f t="shared" ref="F268:F336" si="46">E268/C268*100</f>
        <v>47.686207901851255</v>
      </c>
      <c r="G268" s="172">
        <f t="shared" ref="G268:G336" si="47">E268/D268*100</f>
        <v>59.766474396703941</v>
      </c>
    </row>
    <row r="269" spans="1:7" s="21" customFormat="1" ht="12.75" x14ac:dyDescent="0.25">
      <c r="A269" s="181">
        <v>321</v>
      </c>
      <c r="B269" s="182" t="s">
        <v>169</v>
      </c>
      <c r="C269" s="183">
        <f>SUM(C270:C271)</f>
        <v>0</v>
      </c>
      <c r="D269" s="171">
        <f t="shared" ref="D269:E269" si="48">SUM(D270:D271)</f>
        <v>4192</v>
      </c>
      <c r="E269" s="589">
        <f t="shared" si="48"/>
        <v>0</v>
      </c>
      <c r="F269" s="277"/>
      <c r="G269" s="172"/>
    </row>
    <row r="270" spans="1:7" s="256" customFormat="1" ht="12.75" x14ac:dyDescent="0.25">
      <c r="A270" s="266">
        <v>3211</v>
      </c>
      <c r="B270" s="267" t="s">
        <v>143</v>
      </c>
      <c r="C270" s="268">
        <v>0</v>
      </c>
      <c r="D270" s="260">
        <v>3727</v>
      </c>
      <c r="E270" s="592">
        <v>0</v>
      </c>
      <c r="F270" s="284"/>
      <c r="G270" s="255"/>
    </row>
    <row r="271" spans="1:7" s="256" customFormat="1" ht="12.75" x14ac:dyDescent="0.25">
      <c r="A271" s="266">
        <v>3214</v>
      </c>
      <c r="B271" s="267" t="s">
        <v>336</v>
      </c>
      <c r="C271" s="268">
        <v>0</v>
      </c>
      <c r="D271" s="260">
        <v>465</v>
      </c>
      <c r="E271" s="592">
        <v>0</v>
      </c>
      <c r="F271" s="284"/>
      <c r="G271" s="255"/>
    </row>
    <row r="272" spans="1:7" s="21" customFormat="1" ht="12.75" x14ac:dyDescent="0.25">
      <c r="A272" s="181">
        <v>322</v>
      </c>
      <c r="B272" s="182" t="s">
        <v>170</v>
      </c>
      <c r="C272" s="183">
        <f>SUM(C273:C276)</f>
        <v>34511.85</v>
      </c>
      <c r="D272" s="171">
        <f>SUM(D273:D276)</f>
        <v>37508</v>
      </c>
      <c r="E272" s="589">
        <f>SUM(E273:E276)</f>
        <v>20244.29</v>
      </c>
      <c r="F272" s="277"/>
      <c r="G272" s="172"/>
    </row>
    <row r="273" spans="1:7" s="256" customFormat="1" ht="12.75" x14ac:dyDescent="0.25">
      <c r="A273" s="266">
        <v>3221</v>
      </c>
      <c r="B273" s="267" t="s">
        <v>145</v>
      </c>
      <c r="C273" s="268">
        <v>0</v>
      </c>
      <c r="D273" s="260">
        <v>0</v>
      </c>
      <c r="E273" s="592">
        <v>0</v>
      </c>
      <c r="F273" s="284"/>
      <c r="G273" s="255"/>
    </row>
    <row r="274" spans="1:7" s="256" customFormat="1" ht="12.75" x14ac:dyDescent="0.25">
      <c r="A274" s="266">
        <v>3223</v>
      </c>
      <c r="B274" s="267" t="s">
        <v>141</v>
      </c>
      <c r="C274" s="268">
        <v>17137.03</v>
      </c>
      <c r="D274" s="260">
        <v>26500</v>
      </c>
      <c r="E274" s="592">
        <v>18042.25</v>
      </c>
      <c r="F274" s="284"/>
      <c r="G274" s="255"/>
    </row>
    <row r="275" spans="1:7" s="256" customFormat="1" ht="12.75" x14ac:dyDescent="0.25">
      <c r="A275" s="266">
        <v>3224</v>
      </c>
      <c r="B275" s="267" t="s">
        <v>139</v>
      </c>
      <c r="C275" s="268">
        <v>9462.73</v>
      </c>
      <c r="D275" s="260">
        <v>5808</v>
      </c>
      <c r="E275" s="592">
        <v>732.38</v>
      </c>
      <c r="F275" s="284"/>
      <c r="G275" s="255"/>
    </row>
    <row r="276" spans="1:7" s="256" customFormat="1" ht="12.75" x14ac:dyDescent="0.25">
      <c r="A276" s="266">
        <v>3225</v>
      </c>
      <c r="B276" s="267" t="s">
        <v>174</v>
      </c>
      <c r="C276" s="268">
        <v>7912.09</v>
      </c>
      <c r="D276" s="260">
        <v>5200</v>
      </c>
      <c r="E276" s="592">
        <v>1469.66</v>
      </c>
      <c r="F276" s="284"/>
      <c r="G276" s="255"/>
    </row>
    <row r="277" spans="1:7" s="21" customFormat="1" ht="12.75" x14ac:dyDescent="0.25">
      <c r="A277" s="181">
        <v>323</v>
      </c>
      <c r="B277" s="182" t="s">
        <v>171</v>
      </c>
      <c r="C277" s="183">
        <f>SUM(C278:C282)</f>
        <v>71523.62</v>
      </c>
      <c r="D277" s="171">
        <f>SUM(D278:D282)</f>
        <v>33150</v>
      </c>
      <c r="E277" s="589">
        <f>SUM(E278:E282)</f>
        <v>25499.8</v>
      </c>
      <c r="F277" s="277"/>
      <c r="G277" s="172"/>
    </row>
    <row r="278" spans="1:7" s="256" customFormat="1" ht="12.75" x14ac:dyDescent="0.25">
      <c r="A278" s="266">
        <v>3231</v>
      </c>
      <c r="B278" s="267" t="s">
        <v>148</v>
      </c>
      <c r="C278" s="268">
        <v>15475</v>
      </c>
      <c r="D278" s="260">
        <v>12500</v>
      </c>
      <c r="E278" s="592">
        <v>12300</v>
      </c>
      <c r="F278" s="284"/>
      <c r="G278" s="255"/>
    </row>
    <row r="279" spans="1:7" s="256" customFormat="1" ht="12.75" x14ac:dyDescent="0.25">
      <c r="A279" s="266">
        <v>3232</v>
      </c>
      <c r="B279" s="267" t="s">
        <v>140</v>
      </c>
      <c r="C279" s="268">
        <v>31009.07</v>
      </c>
      <c r="D279" s="260">
        <v>8600</v>
      </c>
      <c r="E279" s="592">
        <v>2970.68</v>
      </c>
      <c r="F279" s="284"/>
      <c r="G279" s="255"/>
    </row>
    <row r="280" spans="1:7" s="256" customFormat="1" ht="12.75" x14ac:dyDescent="0.25">
      <c r="A280" s="266">
        <v>3237</v>
      </c>
      <c r="B280" s="267" t="s">
        <v>151</v>
      </c>
      <c r="C280" s="268">
        <v>788.94</v>
      </c>
      <c r="D280" s="260">
        <v>3750</v>
      </c>
      <c r="E280" s="592">
        <v>264.94</v>
      </c>
      <c r="F280" s="284"/>
      <c r="G280" s="255"/>
    </row>
    <row r="281" spans="1:7" s="256" customFormat="1" ht="12.75" x14ac:dyDescent="0.25">
      <c r="A281" s="266">
        <v>3234</v>
      </c>
      <c r="B281" s="267" t="s">
        <v>150</v>
      </c>
      <c r="C281" s="268">
        <v>4454.38</v>
      </c>
      <c r="D281" s="260">
        <v>1500</v>
      </c>
      <c r="E281" s="592">
        <v>4997.4799999999996</v>
      </c>
      <c r="F281" s="284"/>
      <c r="G281" s="255"/>
    </row>
    <row r="282" spans="1:7" s="256" customFormat="1" ht="12.75" x14ac:dyDescent="0.25">
      <c r="A282" s="266">
        <v>3239</v>
      </c>
      <c r="B282" s="267" t="s">
        <v>153</v>
      </c>
      <c r="C282" s="268">
        <v>19796.23</v>
      </c>
      <c r="D282" s="260">
        <v>6800</v>
      </c>
      <c r="E282" s="592">
        <v>4966.7</v>
      </c>
      <c r="F282" s="284"/>
      <c r="G282" s="255"/>
    </row>
    <row r="283" spans="1:7" s="21" customFormat="1" ht="12.75" x14ac:dyDescent="0.25">
      <c r="A283" s="181">
        <v>329</v>
      </c>
      <c r="B283" s="182" t="s">
        <v>157</v>
      </c>
      <c r="C283" s="183">
        <f>SUM(C284:C285)</f>
        <v>434.77000000000004</v>
      </c>
      <c r="D283" s="171">
        <f t="shared" ref="D283:E283" si="49">SUM(D284:D285)</f>
        <v>10100</v>
      </c>
      <c r="E283" s="589">
        <f t="shared" si="49"/>
        <v>5027.53</v>
      </c>
      <c r="F283" s="277"/>
      <c r="G283" s="172"/>
    </row>
    <row r="284" spans="1:7" s="21" customFormat="1" ht="12.75" x14ac:dyDescent="0.25">
      <c r="A284" s="266">
        <v>3294</v>
      </c>
      <c r="B284" s="267" t="s">
        <v>178</v>
      </c>
      <c r="C284" s="268">
        <v>413.67</v>
      </c>
      <c r="D284" s="260">
        <v>550</v>
      </c>
      <c r="E284" s="592">
        <v>343.33</v>
      </c>
      <c r="F284" s="277"/>
      <c r="G284" s="172"/>
    </row>
    <row r="285" spans="1:7" s="256" customFormat="1" ht="12.75" x14ac:dyDescent="0.25">
      <c r="A285" s="266">
        <v>3299</v>
      </c>
      <c r="B285" s="267" t="s">
        <v>157</v>
      </c>
      <c r="C285" s="268">
        <v>21.1</v>
      </c>
      <c r="D285" s="260">
        <v>9550</v>
      </c>
      <c r="E285" s="592">
        <v>4684.2</v>
      </c>
      <c r="F285" s="284"/>
      <c r="G285" s="255"/>
    </row>
    <row r="286" spans="1:7" s="21" customFormat="1" ht="12.75" x14ac:dyDescent="0.25">
      <c r="A286" s="181" t="s">
        <v>58</v>
      </c>
      <c r="B286" s="182" t="s">
        <v>23</v>
      </c>
      <c r="C286" s="183">
        <f>C287</f>
        <v>29648.199999999997</v>
      </c>
      <c r="D286" s="171">
        <f>D287</f>
        <v>40800</v>
      </c>
      <c r="E286" s="589">
        <f>E287</f>
        <v>59756.560000000005</v>
      </c>
      <c r="F286" s="277">
        <f t="shared" si="46"/>
        <v>201.55206724185621</v>
      </c>
      <c r="G286" s="172">
        <f t="shared" si="47"/>
        <v>146.4621568627451</v>
      </c>
    </row>
    <row r="287" spans="1:7" s="21" customFormat="1" ht="25.5" x14ac:dyDescent="0.25">
      <c r="A287" s="181" t="s">
        <v>59</v>
      </c>
      <c r="B287" s="182" t="s">
        <v>41</v>
      </c>
      <c r="C287" s="183">
        <f>C288+C293</f>
        <v>29648.199999999997</v>
      </c>
      <c r="D287" s="171">
        <f>D288+D293</f>
        <v>40800</v>
      </c>
      <c r="E287" s="589">
        <f>E288+E293</f>
        <v>59756.560000000005</v>
      </c>
      <c r="F287" s="277">
        <f t="shared" si="46"/>
        <v>201.55206724185621</v>
      </c>
      <c r="G287" s="172">
        <f t="shared" si="47"/>
        <v>146.4621568627451</v>
      </c>
    </row>
    <row r="288" spans="1:7" s="21" customFormat="1" ht="12.75" x14ac:dyDescent="0.25">
      <c r="A288" s="181">
        <v>422</v>
      </c>
      <c r="B288" s="182" t="s">
        <v>172</v>
      </c>
      <c r="C288" s="183">
        <f>SUM(C289:C292)</f>
        <v>23715.96</v>
      </c>
      <c r="D288" s="171">
        <f>SUM(D289:D292)</f>
        <v>38200</v>
      </c>
      <c r="E288" s="589">
        <f>SUM(E289:E292)</f>
        <v>55525.560000000005</v>
      </c>
      <c r="F288" s="277"/>
      <c r="G288" s="172"/>
    </row>
    <row r="289" spans="1:7" s="256" customFormat="1" ht="12.75" x14ac:dyDescent="0.25">
      <c r="A289" s="266">
        <v>4221</v>
      </c>
      <c r="B289" s="267" t="s">
        <v>177</v>
      </c>
      <c r="C289" s="268">
        <v>11327.13</v>
      </c>
      <c r="D289" s="260">
        <v>6600</v>
      </c>
      <c r="E289" s="592">
        <v>6562.21</v>
      </c>
      <c r="F289" s="284"/>
      <c r="G289" s="255"/>
    </row>
    <row r="290" spans="1:7" s="256" customFormat="1" ht="12.75" x14ac:dyDescent="0.25">
      <c r="A290" s="266">
        <v>4223</v>
      </c>
      <c r="B290" s="267" t="s">
        <v>160</v>
      </c>
      <c r="C290" s="268">
        <v>2727.33</v>
      </c>
      <c r="D290" s="260">
        <v>24600</v>
      </c>
      <c r="E290" s="592">
        <v>29016.38</v>
      </c>
      <c r="F290" s="284"/>
      <c r="G290" s="255"/>
    </row>
    <row r="291" spans="1:7" s="256" customFormat="1" ht="12.75" x14ac:dyDescent="0.25">
      <c r="A291" s="266">
        <v>4226</v>
      </c>
      <c r="B291" s="267" t="s">
        <v>162</v>
      </c>
      <c r="C291" s="268">
        <v>0</v>
      </c>
      <c r="D291" s="260">
        <v>0</v>
      </c>
      <c r="E291" s="592">
        <v>0</v>
      </c>
      <c r="F291" s="284"/>
      <c r="G291" s="255"/>
    </row>
    <row r="292" spans="1:7" s="256" customFormat="1" ht="12.75" x14ac:dyDescent="0.25">
      <c r="A292" s="266">
        <v>4227</v>
      </c>
      <c r="B292" s="267" t="s">
        <v>164</v>
      </c>
      <c r="C292" s="268">
        <v>9661.5</v>
      </c>
      <c r="D292" s="260">
        <v>7000</v>
      </c>
      <c r="E292" s="592">
        <v>19946.97</v>
      </c>
      <c r="F292" s="284"/>
      <c r="G292" s="255"/>
    </row>
    <row r="293" spans="1:7" s="21" customFormat="1" ht="25.5" x14ac:dyDescent="0.25">
      <c r="A293" s="181">
        <v>424</v>
      </c>
      <c r="B293" s="182" t="s">
        <v>191</v>
      </c>
      <c r="C293" s="183">
        <f>C294</f>
        <v>5932.24</v>
      </c>
      <c r="D293" s="171">
        <f>D294</f>
        <v>2600</v>
      </c>
      <c r="E293" s="589">
        <f>E294</f>
        <v>4231</v>
      </c>
      <c r="F293" s="277"/>
      <c r="G293" s="172"/>
    </row>
    <row r="294" spans="1:7" s="256" customFormat="1" ht="12.75" x14ac:dyDescent="0.25">
      <c r="A294" s="266">
        <v>4241</v>
      </c>
      <c r="B294" s="267" t="s">
        <v>163</v>
      </c>
      <c r="C294" s="268">
        <v>5932.24</v>
      </c>
      <c r="D294" s="260">
        <v>2600</v>
      </c>
      <c r="E294" s="592">
        <v>4231</v>
      </c>
      <c r="F294" s="284"/>
      <c r="G294" s="255"/>
    </row>
    <row r="295" spans="1:7" s="168" customFormat="1" ht="12.75" x14ac:dyDescent="0.25">
      <c r="A295" s="178" t="s">
        <v>71</v>
      </c>
      <c r="B295" s="179" t="s">
        <v>72</v>
      </c>
      <c r="C295" s="180">
        <f>C296+C312</f>
        <v>1013.54</v>
      </c>
      <c r="D295" s="176">
        <f>D296+D312</f>
        <v>3300</v>
      </c>
      <c r="E295" s="595">
        <f>E296+E312</f>
        <v>777.48</v>
      </c>
      <c r="F295" s="286">
        <f t="shared" si="46"/>
        <v>76.709355328847408</v>
      </c>
      <c r="G295" s="177">
        <f t="shared" si="47"/>
        <v>23.56</v>
      </c>
    </row>
    <row r="296" spans="1:7" s="21" customFormat="1" ht="12.75" x14ac:dyDescent="0.25">
      <c r="A296" s="181" t="s">
        <v>50</v>
      </c>
      <c r="B296" s="182" t="s">
        <v>21</v>
      </c>
      <c r="C296" s="183">
        <f>C297+C300</f>
        <v>1013.54</v>
      </c>
      <c r="D296" s="171">
        <f>D297+D300</f>
        <v>3300</v>
      </c>
      <c r="E296" s="589">
        <f>E297+E300</f>
        <v>777.48</v>
      </c>
      <c r="F296" s="277">
        <f t="shared" si="46"/>
        <v>76.709355328847408</v>
      </c>
      <c r="G296" s="172">
        <f t="shared" si="47"/>
        <v>23.56</v>
      </c>
    </row>
    <row r="297" spans="1:7" s="21" customFormat="1" ht="12.75" x14ac:dyDescent="0.25">
      <c r="A297" s="181" t="s">
        <v>68</v>
      </c>
      <c r="B297" s="182" t="s">
        <v>22</v>
      </c>
      <c r="C297" s="183">
        <f t="shared" ref="C297:E298" si="50">C298</f>
        <v>0</v>
      </c>
      <c r="D297" s="171">
        <f t="shared" si="50"/>
        <v>600</v>
      </c>
      <c r="E297" s="589">
        <f t="shared" si="50"/>
        <v>600</v>
      </c>
      <c r="F297" s="277" t="e">
        <f t="shared" si="46"/>
        <v>#DIV/0!</v>
      </c>
      <c r="G297" s="172">
        <f t="shared" si="47"/>
        <v>100</v>
      </c>
    </row>
    <row r="298" spans="1:7" s="21" customFormat="1" ht="12.75" x14ac:dyDescent="0.25">
      <c r="A298" s="181">
        <v>312</v>
      </c>
      <c r="B298" s="182" t="s">
        <v>165</v>
      </c>
      <c r="C298" s="183">
        <f t="shared" si="50"/>
        <v>0</v>
      </c>
      <c r="D298" s="171">
        <f t="shared" si="50"/>
        <v>600</v>
      </c>
      <c r="E298" s="589">
        <f t="shared" si="50"/>
        <v>600</v>
      </c>
      <c r="F298" s="277"/>
      <c r="G298" s="172"/>
    </row>
    <row r="299" spans="1:7" s="256" customFormat="1" ht="12.75" x14ac:dyDescent="0.25">
      <c r="A299" s="266">
        <v>3121</v>
      </c>
      <c r="B299" s="267" t="s">
        <v>165</v>
      </c>
      <c r="C299" s="268">
        <v>0</v>
      </c>
      <c r="D299" s="260">
        <v>600</v>
      </c>
      <c r="E299" s="592">
        <v>600</v>
      </c>
      <c r="F299" s="284"/>
      <c r="G299" s="255"/>
    </row>
    <row r="300" spans="1:7" s="21" customFormat="1" ht="12.75" x14ac:dyDescent="0.25">
      <c r="A300" s="181" t="s">
        <v>51</v>
      </c>
      <c r="B300" s="182" t="s">
        <v>34</v>
      </c>
      <c r="C300" s="183">
        <f>C301+C303+C307+C309</f>
        <v>1013.54</v>
      </c>
      <c r="D300" s="171">
        <f>D301+D303+D307+D309</f>
        <v>2700</v>
      </c>
      <c r="E300" s="589">
        <f>E301+E303+E307+E309</f>
        <v>177.48</v>
      </c>
      <c r="F300" s="277">
        <f t="shared" si="46"/>
        <v>17.510902381751091</v>
      </c>
      <c r="G300" s="172">
        <f t="shared" si="47"/>
        <v>6.5733333333333324</v>
      </c>
    </row>
    <row r="301" spans="1:7" s="21" customFormat="1" ht="12.75" x14ac:dyDescent="0.25">
      <c r="A301" s="181">
        <v>321</v>
      </c>
      <c r="B301" s="182" t="s">
        <v>169</v>
      </c>
      <c r="C301" s="183">
        <f>C302</f>
        <v>780.92</v>
      </c>
      <c r="D301" s="171">
        <f>D302</f>
        <v>2200</v>
      </c>
      <c r="E301" s="589">
        <f>E302</f>
        <v>0</v>
      </c>
      <c r="F301" s="277"/>
      <c r="G301" s="172"/>
    </row>
    <row r="302" spans="1:7" s="256" customFormat="1" ht="12.75" x14ac:dyDescent="0.25">
      <c r="A302" s="266">
        <v>3211</v>
      </c>
      <c r="B302" s="267" t="s">
        <v>143</v>
      </c>
      <c r="C302" s="268">
        <v>780.92</v>
      </c>
      <c r="D302" s="260">
        <v>2200</v>
      </c>
      <c r="E302" s="592">
        <v>0</v>
      </c>
      <c r="F302" s="284"/>
      <c r="G302" s="255"/>
    </row>
    <row r="303" spans="1:7" s="21" customFormat="1" ht="12.75" x14ac:dyDescent="0.25">
      <c r="A303" s="181">
        <v>322</v>
      </c>
      <c r="B303" s="182" t="s">
        <v>170</v>
      </c>
      <c r="C303" s="183">
        <f>SUM(C304:C306)</f>
        <v>181.37</v>
      </c>
      <c r="D303" s="171">
        <f>SUM(D304:D306)</f>
        <v>500</v>
      </c>
      <c r="E303" s="589">
        <f>SUM(E304:E306)</f>
        <v>0</v>
      </c>
      <c r="F303" s="277"/>
      <c r="G303" s="172"/>
    </row>
    <row r="304" spans="1:7" s="256" customFormat="1" ht="12.75" x14ac:dyDescent="0.25">
      <c r="A304" s="266">
        <v>3221</v>
      </c>
      <c r="B304" s="267" t="s">
        <v>145</v>
      </c>
      <c r="C304" s="268">
        <v>0</v>
      </c>
      <c r="D304" s="260">
        <v>0</v>
      </c>
      <c r="E304" s="592">
        <v>0</v>
      </c>
      <c r="F304" s="284"/>
      <c r="G304" s="255"/>
    </row>
    <row r="305" spans="1:7" s="256" customFormat="1" ht="12.75" x14ac:dyDescent="0.25">
      <c r="A305" s="266">
        <v>3222</v>
      </c>
      <c r="B305" s="267" t="s">
        <v>173</v>
      </c>
      <c r="C305" s="268">
        <v>181.37</v>
      </c>
      <c r="D305" s="260">
        <v>0</v>
      </c>
      <c r="E305" s="592">
        <v>0</v>
      </c>
      <c r="F305" s="284"/>
      <c r="G305" s="255"/>
    </row>
    <row r="306" spans="1:7" s="256" customFormat="1" ht="12.75" x14ac:dyDescent="0.25">
      <c r="A306" s="266">
        <v>3225</v>
      </c>
      <c r="B306" s="267" t="s">
        <v>174</v>
      </c>
      <c r="C306" s="268">
        <v>0</v>
      </c>
      <c r="D306" s="260">
        <v>500</v>
      </c>
      <c r="E306" s="592">
        <v>0</v>
      </c>
      <c r="F306" s="284"/>
      <c r="G306" s="255"/>
    </row>
    <row r="307" spans="1:7" s="21" customFormat="1" ht="12.75" x14ac:dyDescent="0.25">
      <c r="A307" s="181">
        <v>323</v>
      </c>
      <c r="B307" s="182" t="s">
        <v>171</v>
      </c>
      <c r="C307" s="183">
        <f>SUM(C308:C308)</f>
        <v>0</v>
      </c>
      <c r="D307" s="171">
        <f>SUM(D308:D308)</f>
        <v>0</v>
      </c>
      <c r="E307" s="589">
        <f>SUM(E308:E308)</f>
        <v>0</v>
      </c>
      <c r="F307" s="277"/>
      <c r="G307" s="172"/>
    </row>
    <row r="308" spans="1:7" s="256" customFormat="1" ht="12.75" x14ac:dyDescent="0.25">
      <c r="A308" s="266">
        <v>3237</v>
      </c>
      <c r="B308" s="267" t="s">
        <v>151</v>
      </c>
      <c r="C308" s="268">
        <v>0</v>
      </c>
      <c r="D308" s="260">
        <v>0</v>
      </c>
      <c r="E308" s="592">
        <v>0</v>
      </c>
      <c r="F308" s="284"/>
      <c r="G308" s="255"/>
    </row>
    <row r="309" spans="1:7" s="21" customFormat="1" ht="12.75" x14ac:dyDescent="0.25">
      <c r="A309" s="181">
        <v>329</v>
      </c>
      <c r="B309" s="182" t="s">
        <v>157</v>
      </c>
      <c r="C309" s="183">
        <f>SUM(C310:C311)</f>
        <v>51.25</v>
      </c>
      <c r="D309" s="171">
        <f>SUM(D310:D311)</f>
        <v>0</v>
      </c>
      <c r="E309" s="589">
        <f>SUM(E310:E311)</f>
        <v>177.48</v>
      </c>
      <c r="F309" s="277"/>
      <c r="G309" s="172"/>
    </row>
    <row r="310" spans="1:7" s="256" customFormat="1" ht="12.75" x14ac:dyDescent="0.25">
      <c r="A310" s="266">
        <v>3294</v>
      </c>
      <c r="B310" s="267" t="s">
        <v>178</v>
      </c>
      <c r="C310" s="268">
        <v>0</v>
      </c>
      <c r="D310" s="260">
        <v>0</v>
      </c>
      <c r="E310" s="592">
        <v>0</v>
      </c>
      <c r="F310" s="284"/>
      <c r="G310" s="255"/>
    </row>
    <row r="311" spans="1:7" s="256" customFormat="1" ht="12.75" x14ac:dyDescent="0.25">
      <c r="A311" s="266">
        <v>3299</v>
      </c>
      <c r="B311" s="267" t="s">
        <v>157</v>
      </c>
      <c r="C311" s="268">
        <v>51.25</v>
      </c>
      <c r="D311" s="260">
        <v>0</v>
      </c>
      <c r="E311" s="592">
        <v>177.48</v>
      </c>
      <c r="F311" s="284"/>
      <c r="G311" s="255"/>
    </row>
    <row r="312" spans="1:7" s="21" customFormat="1" ht="12.75" x14ac:dyDescent="0.25">
      <c r="A312" s="181" t="s">
        <v>58</v>
      </c>
      <c r="B312" s="182" t="s">
        <v>23</v>
      </c>
      <c r="C312" s="183">
        <f t="shared" ref="C312:E312" si="51">C313</f>
        <v>0</v>
      </c>
      <c r="D312" s="171">
        <f t="shared" si="51"/>
        <v>0</v>
      </c>
      <c r="E312" s="589">
        <f t="shared" si="51"/>
        <v>0</v>
      </c>
      <c r="F312" s="277" t="e">
        <f t="shared" si="46"/>
        <v>#DIV/0!</v>
      </c>
      <c r="G312" s="172" t="e">
        <f t="shared" si="47"/>
        <v>#DIV/0!</v>
      </c>
    </row>
    <row r="313" spans="1:7" s="21" customFormat="1" ht="25.5" x14ac:dyDescent="0.25">
      <c r="A313" s="181" t="s">
        <v>59</v>
      </c>
      <c r="B313" s="182" t="s">
        <v>41</v>
      </c>
      <c r="C313" s="183">
        <f>C314+C317</f>
        <v>0</v>
      </c>
      <c r="D313" s="183">
        <f>D314+D317</f>
        <v>0</v>
      </c>
      <c r="E313" s="596">
        <f>E314+E317</f>
        <v>0</v>
      </c>
      <c r="F313" s="277" t="e">
        <f t="shared" si="46"/>
        <v>#DIV/0!</v>
      </c>
      <c r="G313" s="172" t="e">
        <f t="shared" si="47"/>
        <v>#DIV/0!</v>
      </c>
    </row>
    <row r="314" spans="1:7" s="21" customFormat="1" ht="12.75" x14ac:dyDescent="0.25">
      <c r="A314" s="181">
        <v>422</v>
      </c>
      <c r="B314" s="182" t="s">
        <v>172</v>
      </c>
      <c r="C314" s="183">
        <f>SUM(C315:C316)</f>
        <v>0</v>
      </c>
      <c r="D314" s="183">
        <f>SUM(D315:D316)</f>
        <v>0</v>
      </c>
      <c r="E314" s="596">
        <f>SUM(E315:E316)</f>
        <v>0</v>
      </c>
      <c r="F314" s="277"/>
      <c r="G314" s="172"/>
    </row>
    <row r="315" spans="1:7" s="256" customFormat="1" ht="12.75" x14ac:dyDescent="0.25">
      <c r="A315" s="266">
        <v>4221</v>
      </c>
      <c r="B315" s="267" t="s">
        <v>177</v>
      </c>
      <c r="C315" s="268">
        <v>0</v>
      </c>
      <c r="D315" s="260">
        <v>0</v>
      </c>
      <c r="E315" s="592">
        <v>0</v>
      </c>
      <c r="F315" s="284"/>
      <c r="G315" s="255"/>
    </row>
    <row r="316" spans="1:7" s="256" customFormat="1" ht="12.75" x14ac:dyDescent="0.25">
      <c r="A316" s="266">
        <v>4227</v>
      </c>
      <c r="B316" s="267" t="s">
        <v>164</v>
      </c>
      <c r="C316" s="268">
        <v>0</v>
      </c>
      <c r="D316" s="260">
        <v>0</v>
      </c>
      <c r="E316" s="592">
        <v>0</v>
      </c>
      <c r="F316" s="284"/>
      <c r="G316" s="255"/>
    </row>
    <row r="317" spans="1:7" s="21" customFormat="1" ht="25.5" x14ac:dyDescent="0.25">
      <c r="A317" s="181">
        <v>424</v>
      </c>
      <c r="B317" s="182" t="s">
        <v>191</v>
      </c>
      <c r="C317" s="183">
        <f>C318</f>
        <v>0</v>
      </c>
      <c r="D317" s="171">
        <f>D318</f>
        <v>0</v>
      </c>
      <c r="E317" s="589">
        <f>E318</f>
        <v>0</v>
      </c>
      <c r="F317" s="277"/>
      <c r="G317" s="172"/>
    </row>
    <row r="318" spans="1:7" s="256" customFormat="1" ht="12.75" x14ac:dyDescent="0.25">
      <c r="A318" s="266">
        <v>4241</v>
      </c>
      <c r="B318" s="267" t="s">
        <v>163</v>
      </c>
      <c r="C318" s="268">
        <v>0</v>
      </c>
      <c r="D318" s="260">
        <v>0</v>
      </c>
      <c r="E318" s="592">
        <v>0</v>
      </c>
      <c r="F318" s="284"/>
      <c r="G318" s="255"/>
    </row>
    <row r="319" spans="1:7" s="168" customFormat="1" ht="12.75" x14ac:dyDescent="0.25">
      <c r="A319" s="178" t="s">
        <v>73</v>
      </c>
      <c r="B319" s="179" t="s">
        <v>74</v>
      </c>
      <c r="C319" s="180">
        <f t="shared" ref="C319:E320" si="52">C320</f>
        <v>0</v>
      </c>
      <c r="D319" s="176">
        <f t="shared" si="52"/>
        <v>0</v>
      </c>
      <c r="E319" s="595">
        <f t="shared" si="52"/>
        <v>329.9</v>
      </c>
      <c r="F319" s="286" t="e">
        <f t="shared" si="46"/>
        <v>#DIV/0!</v>
      </c>
      <c r="G319" s="177" t="e">
        <f t="shared" si="47"/>
        <v>#DIV/0!</v>
      </c>
    </row>
    <row r="320" spans="1:7" s="21" customFormat="1" ht="12.75" x14ac:dyDescent="0.25">
      <c r="A320" s="181" t="s">
        <v>58</v>
      </c>
      <c r="B320" s="182" t="s">
        <v>23</v>
      </c>
      <c r="C320" s="183">
        <f t="shared" si="52"/>
        <v>0</v>
      </c>
      <c r="D320" s="171">
        <f t="shared" si="52"/>
        <v>0</v>
      </c>
      <c r="E320" s="589">
        <f t="shared" si="52"/>
        <v>329.9</v>
      </c>
      <c r="F320" s="277" t="e">
        <f t="shared" si="46"/>
        <v>#DIV/0!</v>
      </c>
      <c r="G320" s="172" t="e">
        <f t="shared" si="47"/>
        <v>#DIV/0!</v>
      </c>
    </row>
    <row r="321" spans="1:7" s="21" customFormat="1" ht="25.5" x14ac:dyDescent="0.25">
      <c r="A321" s="181" t="s">
        <v>59</v>
      </c>
      <c r="B321" s="182" t="s">
        <v>41</v>
      </c>
      <c r="C321" s="183">
        <f>C322</f>
        <v>0</v>
      </c>
      <c r="D321" s="171">
        <f>D322</f>
        <v>0</v>
      </c>
      <c r="E321" s="589">
        <f>E322</f>
        <v>329.9</v>
      </c>
      <c r="F321" s="277" t="e">
        <f t="shared" si="46"/>
        <v>#DIV/0!</v>
      </c>
      <c r="G321" s="172" t="e">
        <f t="shared" si="47"/>
        <v>#DIV/0!</v>
      </c>
    </row>
    <row r="322" spans="1:7" s="21" customFormat="1" ht="12.75" x14ac:dyDescent="0.25">
      <c r="A322" s="181">
        <v>422</v>
      </c>
      <c r="B322" s="182" t="s">
        <v>172</v>
      </c>
      <c r="C322" s="183">
        <f>SUM(C323)</f>
        <v>0</v>
      </c>
      <c r="D322" s="171">
        <f>D323</f>
        <v>0</v>
      </c>
      <c r="E322" s="589">
        <f>E323</f>
        <v>329.9</v>
      </c>
      <c r="F322" s="277"/>
      <c r="G322" s="172"/>
    </row>
    <row r="323" spans="1:7" s="256" customFormat="1" ht="12.75" x14ac:dyDescent="0.25">
      <c r="A323" s="266">
        <v>4227</v>
      </c>
      <c r="B323" s="267" t="s">
        <v>164</v>
      </c>
      <c r="C323" s="268">
        <v>0</v>
      </c>
      <c r="D323" s="260">
        <v>0</v>
      </c>
      <c r="E323" s="592">
        <v>329.9</v>
      </c>
      <c r="F323" s="284"/>
      <c r="G323" s="255"/>
    </row>
    <row r="324" spans="1:7" s="168" customFormat="1" ht="25.5" x14ac:dyDescent="0.25">
      <c r="A324" s="178" t="s">
        <v>75</v>
      </c>
      <c r="B324" s="179" t="s">
        <v>76</v>
      </c>
      <c r="C324" s="180">
        <f>C325+C329</f>
        <v>0</v>
      </c>
      <c r="D324" s="176">
        <f>D325+D329</f>
        <v>0</v>
      </c>
      <c r="E324" s="595">
        <f>E325+E329</f>
        <v>0</v>
      </c>
      <c r="F324" s="286" t="e">
        <f t="shared" si="46"/>
        <v>#DIV/0!</v>
      </c>
      <c r="G324" s="177" t="e">
        <f t="shared" si="47"/>
        <v>#DIV/0!</v>
      </c>
    </row>
    <row r="325" spans="1:7" s="21" customFormat="1" ht="12.75" x14ac:dyDescent="0.25">
      <c r="A325" s="181" t="s">
        <v>50</v>
      </c>
      <c r="B325" s="182" t="s">
        <v>21</v>
      </c>
      <c r="C325" s="183">
        <f t="shared" ref="C325:E326" si="53">C326</f>
        <v>0</v>
      </c>
      <c r="D325" s="171">
        <f t="shared" si="53"/>
        <v>0</v>
      </c>
      <c r="E325" s="589">
        <f t="shared" si="53"/>
        <v>0</v>
      </c>
      <c r="F325" s="277" t="e">
        <f t="shared" si="46"/>
        <v>#DIV/0!</v>
      </c>
      <c r="G325" s="172" t="e">
        <f t="shared" si="47"/>
        <v>#DIV/0!</v>
      </c>
    </row>
    <row r="326" spans="1:7" s="21" customFormat="1" ht="12.75" x14ac:dyDescent="0.25">
      <c r="A326" s="181" t="s">
        <v>51</v>
      </c>
      <c r="B326" s="182" t="s">
        <v>34</v>
      </c>
      <c r="C326" s="183">
        <f t="shared" si="53"/>
        <v>0</v>
      </c>
      <c r="D326" s="171">
        <f t="shared" si="53"/>
        <v>0</v>
      </c>
      <c r="E326" s="589">
        <f t="shared" si="53"/>
        <v>0</v>
      </c>
      <c r="F326" s="277" t="e">
        <f t="shared" si="46"/>
        <v>#DIV/0!</v>
      </c>
      <c r="G326" s="172" t="e">
        <f t="shared" si="47"/>
        <v>#DIV/0!</v>
      </c>
    </row>
    <row r="327" spans="1:7" s="21" customFormat="1" ht="12.75" x14ac:dyDescent="0.25">
      <c r="A327" s="181">
        <v>323</v>
      </c>
      <c r="B327" s="182" t="s">
        <v>171</v>
      </c>
      <c r="C327" s="183">
        <f>SUM(C328:C328)</f>
        <v>0</v>
      </c>
      <c r="D327" s="171">
        <f>SUM(D328:D328)</f>
        <v>0</v>
      </c>
      <c r="E327" s="589">
        <f>SUM(E328:E328)</f>
        <v>0</v>
      </c>
      <c r="F327" s="277"/>
      <c r="G327" s="172"/>
    </row>
    <row r="328" spans="1:7" s="256" customFormat="1" ht="12.75" x14ac:dyDescent="0.25">
      <c r="A328" s="266">
        <v>3232</v>
      </c>
      <c r="B328" s="267" t="s">
        <v>140</v>
      </c>
      <c r="C328" s="268">
        <v>0</v>
      </c>
      <c r="D328" s="260">
        <v>0</v>
      </c>
      <c r="E328" s="592">
        <v>0</v>
      </c>
      <c r="F328" s="284"/>
      <c r="G328" s="255"/>
    </row>
    <row r="329" spans="1:7" s="21" customFormat="1" ht="12.75" x14ac:dyDescent="0.25">
      <c r="A329" s="181" t="s">
        <v>58</v>
      </c>
      <c r="B329" s="182" t="s">
        <v>23</v>
      </c>
      <c r="C329" s="183">
        <f t="shared" ref="C329:E331" si="54">C330</f>
        <v>0</v>
      </c>
      <c r="D329" s="171">
        <f t="shared" si="54"/>
        <v>0</v>
      </c>
      <c r="E329" s="589">
        <f t="shared" si="54"/>
        <v>0</v>
      </c>
      <c r="F329" s="277" t="e">
        <f t="shared" si="46"/>
        <v>#DIV/0!</v>
      </c>
      <c r="G329" s="172" t="e">
        <f t="shared" si="47"/>
        <v>#DIV/0!</v>
      </c>
    </row>
    <row r="330" spans="1:7" s="21" customFormat="1" ht="25.5" x14ac:dyDescent="0.25">
      <c r="A330" s="181" t="s">
        <v>59</v>
      </c>
      <c r="B330" s="182" t="s">
        <v>41</v>
      </c>
      <c r="C330" s="183">
        <f t="shared" si="54"/>
        <v>0</v>
      </c>
      <c r="D330" s="171">
        <f t="shared" si="54"/>
        <v>0</v>
      </c>
      <c r="E330" s="589">
        <f t="shared" si="54"/>
        <v>0</v>
      </c>
      <c r="F330" s="277" t="e">
        <f t="shared" si="46"/>
        <v>#DIV/0!</v>
      </c>
      <c r="G330" s="172" t="e">
        <f t="shared" si="47"/>
        <v>#DIV/0!</v>
      </c>
    </row>
    <row r="331" spans="1:7" s="21" customFormat="1" ht="12.75" x14ac:dyDescent="0.25">
      <c r="A331" s="181">
        <v>422</v>
      </c>
      <c r="B331" s="182" t="s">
        <v>172</v>
      </c>
      <c r="C331" s="183">
        <f t="shared" si="54"/>
        <v>0</v>
      </c>
      <c r="D331" s="171">
        <f t="shared" si="54"/>
        <v>0</v>
      </c>
      <c r="E331" s="589">
        <f t="shared" si="54"/>
        <v>0</v>
      </c>
      <c r="F331" s="277"/>
      <c r="G331" s="172"/>
    </row>
    <row r="332" spans="1:7" s="256" customFormat="1" ht="13.5" thickBot="1" x14ac:dyDescent="0.3">
      <c r="A332" s="269">
        <v>4227</v>
      </c>
      <c r="B332" s="270" t="s">
        <v>177</v>
      </c>
      <c r="C332" s="271">
        <v>0</v>
      </c>
      <c r="D332" s="254">
        <v>0</v>
      </c>
      <c r="E332" s="590">
        <v>0</v>
      </c>
      <c r="F332" s="282"/>
      <c r="G332" s="272"/>
    </row>
    <row r="333" spans="1:7" s="21" customFormat="1" ht="26.25" thickBot="1" x14ac:dyDescent="0.3">
      <c r="A333" s="122" t="s">
        <v>86</v>
      </c>
      <c r="B333" s="115" t="s">
        <v>87</v>
      </c>
      <c r="C333" s="116">
        <f>C334+C346+C353</f>
        <v>0</v>
      </c>
      <c r="D333" s="109">
        <f>D334+D346+D353</f>
        <v>1000</v>
      </c>
      <c r="E333" s="607">
        <f>E334+E346+E353</f>
        <v>65.599999999999994</v>
      </c>
      <c r="F333" s="289" t="e">
        <f t="shared" si="46"/>
        <v>#DIV/0!</v>
      </c>
      <c r="G333" s="129">
        <f t="shared" si="47"/>
        <v>6.5599999999999987</v>
      </c>
    </row>
    <row r="334" spans="1:7" s="168" customFormat="1" ht="12.75" x14ac:dyDescent="0.25">
      <c r="A334" s="184" t="s">
        <v>48</v>
      </c>
      <c r="B334" s="185" t="s">
        <v>49</v>
      </c>
      <c r="C334" s="186">
        <f>C335</f>
        <v>0</v>
      </c>
      <c r="D334" s="187">
        <f>D335</f>
        <v>0</v>
      </c>
      <c r="E334" s="602">
        <f>E335</f>
        <v>0</v>
      </c>
      <c r="F334" s="287" t="e">
        <f t="shared" si="46"/>
        <v>#DIV/0!</v>
      </c>
      <c r="G334" s="188" t="e">
        <f t="shared" si="47"/>
        <v>#DIV/0!</v>
      </c>
    </row>
    <row r="335" spans="1:7" s="21" customFormat="1" ht="12.75" x14ac:dyDescent="0.25">
      <c r="A335" s="181" t="s">
        <v>50</v>
      </c>
      <c r="B335" s="182" t="s">
        <v>21</v>
      </c>
      <c r="C335" s="183">
        <f>C336+C343</f>
        <v>0</v>
      </c>
      <c r="D335" s="171">
        <f>D336+D343</f>
        <v>0</v>
      </c>
      <c r="E335" s="589">
        <f>E336+E343</f>
        <v>0</v>
      </c>
      <c r="F335" s="277" t="e">
        <f t="shared" si="46"/>
        <v>#DIV/0!</v>
      </c>
      <c r="G335" s="172" t="e">
        <f t="shared" si="47"/>
        <v>#DIV/0!</v>
      </c>
    </row>
    <row r="336" spans="1:7" s="21" customFormat="1" ht="12.75" x14ac:dyDescent="0.25">
      <c r="A336" s="181" t="s">
        <v>68</v>
      </c>
      <c r="B336" s="182" t="s">
        <v>22</v>
      </c>
      <c r="C336" s="183">
        <f>C337+C339+C341</f>
        <v>0</v>
      </c>
      <c r="D336" s="171">
        <f>D337+D339+D341</f>
        <v>0</v>
      </c>
      <c r="E336" s="589">
        <f>E337+E339+E341</f>
        <v>0</v>
      </c>
      <c r="F336" s="277" t="e">
        <f t="shared" si="46"/>
        <v>#DIV/0!</v>
      </c>
      <c r="G336" s="172" t="e">
        <f t="shared" si="47"/>
        <v>#DIV/0!</v>
      </c>
    </row>
    <row r="337" spans="1:7" s="21" customFormat="1" ht="12.75" x14ac:dyDescent="0.25">
      <c r="A337" s="181">
        <v>311</v>
      </c>
      <c r="B337" s="182" t="s">
        <v>181</v>
      </c>
      <c r="C337" s="183">
        <f>SUM(C338:C338)</f>
        <v>0</v>
      </c>
      <c r="D337" s="171">
        <f>SUM(D338:D338)</f>
        <v>0</v>
      </c>
      <c r="E337" s="589">
        <f>SUM(E338:E338)</f>
        <v>0</v>
      </c>
      <c r="F337" s="277"/>
      <c r="G337" s="172"/>
    </row>
    <row r="338" spans="1:7" s="256" customFormat="1" ht="12.75" x14ac:dyDescent="0.25">
      <c r="A338" s="266">
        <v>3111</v>
      </c>
      <c r="B338" s="267" t="s">
        <v>182</v>
      </c>
      <c r="C338" s="268">
        <v>0</v>
      </c>
      <c r="D338" s="260">
        <v>0</v>
      </c>
      <c r="E338" s="592">
        <v>0</v>
      </c>
      <c r="F338" s="284"/>
      <c r="G338" s="255"/>
    </row>
    <row r="339" spans="1:7" s="21" customFormat="1" ht="12.75" x14ac:dyDescent="0.25">
      <c r="A339" s="181">
        <v>312</v>
      </c>
      <c r="B339" s="182" t="s">
        <v>165</v>
      </c>
      <c r="C339" s="183">
        <f>C340</f>
        <v>0</v>
      </c>
      <c r="D339" s="171">
        <f>D340</f>
        <v>0</v>
      </c>
      <c r="E339" s="589">
        <f>E340</f>
        <v>0</v>
      </c>
      <c r="F339" s="277"/>
      <c r="G339" s="172"/>
    </row>
    <row r="340" spans="1:7" s="256" customFormat="1" ht="12.75" x14ac:dyDescent="0.25">
      <c r="A340" s="266">
        <v>3121</v>
      </c>
      <c r="B340" s="267" t="s">
        <v>165</v>
      </c>
      <c r="C340" s="268">
        <v>0</v>
      </c>
      <c r="D340" s="260">
        <v>0</v>
      </c>
      <c r="E340" s="592">
        <v>0</v>
      </c>
      <c r="F340" s="284"/>
      <c r="G340" s="255"/>
    </row>
    <row r="341" spans="1:7" s="21" customFormat="1" ht="12.75" x14ac:dyDescent="0.25">
      <c r="A341" s="181">
        <v>313</v>
      </c>
      <c r="B341" s="182" t="s">
        <v>185</v>
      </c>
      <c r="C341" s="183">
        <f>C342</f>
        <v>0</v>
      </c>
      <c r="D341" s="171">
        <f>D342</f>
        <v>0</v>
      </c>
      <c r="E341" s="589">
        <f>E342</f>
        <v>0</v>
      </c>
      <c r="F341" s="277"/>
      <c r="G341" s="172"/>
    </row>
    <row r="342" spans="1:7" s="256" customFormat="1" ht="12.75" x14ac:dyDescent="0.25">
      <c r="A342" s="266">
        <v>3132</v>
      </c>
      <c r="B342" s="267" t="s">
        <v>186</v>
      </c>
      <c r="C342" s="268">
        <v>0</v>
      </c>
      <c r="D342" s="260">
        <v>0</v>
      </c>
      <c r="E342" s="592">
        <v>0</v>
      </c>
      <c r="F342" s="284"/>
      <c r="G342" s="255"/>
    </row>
    <row r="343" spans="1:7" s="21" customFormat="1" ht="12.75" x14ac:dyDescent="0.25">
      <c r="A343" s="181" t="s">
        <v>51</v>
      </c>
      <c r="B343" s="182" t="s">
        <v>34</v>
      </c>
      <c r="C343" s="183">
        <f t="shared" ref="C343:E344" si="55">C344</f>
        <v>0</v>
      </c>
      <c r="D343" s="171">
        <f t="shared" si="55"/>
        <v>0</v>
      </c>
      <c r="E343" s="589">
        <f t="shared" si="55"/>
        <v>0</v>
      </c>
      <c r="F343" s="277" t="e">
        <f t="shared" ref="F343:F408" si="56">E343/C343*100</f>
        <v>#DIV/0!</v>
      </c>
      <c r="G343" s="172" t="e">
        <f t="shared" ref="G343:G408" si="57">E343/D343*100</f>
        <v>#DIV/0!</v>
      </c>
    </row>
    <row r="344" spans="1:7" s="21" customFormat="1" ht="12.75" x14ac:dyDescent="0.25">
      <c r="A344" s="181">
        <v>321</v>
      </c>
      <c r="B344" s="182" t="s">
        <v>169</v>
      </c>
      <c r="C344" s="183">
        <f t="shared" si="55"/>
        <v>0</v>
      </c>
      <c r="D344" s="171">
        <f t="shared" si="55"/>
        <v>0</v>
      </c>
      <c r="E344" s="589">
        <f t="shared" si="55"/>
        <v>0</v>
      </c>
      <c r="F344" s="277"/>
      <c r="G344" s="172"/>
    </row>
    <row r="345" spans="1:7" s="256" customFormat="1" ht="12.75" x14ac:dyDescent="0.25">
      <c r="A345" s="266">
        <v>3212</v>
      </c>
      <c r="B345" s="267" t="s">
        <v>188</v>
      </c>
      <c r="C345" s="268">
        <v>0</v>
      </c>
      <c r="D345" s="260">
        <v>0</v>
      </c>
      <c r="E345" s="592">
        <v>0</v>
      </c>
      <c r="F345" s="284"/>
      <c r="G345" s="255"/>
    </row>
    <row r="346" spans="1:7" s="168" customFormat="1" ht="12.75" x14ac:dyDescent="0.25">
      <c r="A346" s="178" t="s">
        <v>44</v>
      </c>
      <c r="B346" s="179" t="s">
        <v>45</v>
      </c>
      <c r="C346" s="180">
        <f t="shared" ref="C346:E347" si="58">C347</f>
        <v>0</v>
      </c>
      <c r="D346" s="176">
        <f t="shared" si="58"/>
        <v>1000</v>
      </c>
      <c r="E346" s="595">
        <f t="shared" si="58"/>
        <v>65.599999999999994</v>
      </c>
      <c r="F346" s="286" t="e">
        <f t="shared" si="56"/>
        <v>#DIV/0!</v>
      </c>
      <c r="G346" s="177">
        <f t="shared" si="57"/>
        <v>6.5599999999999987</v>
      </c>
    </row>
    <row r="347" spans="1:7" s="21" customFormat="1" ht="12.75" x14ac:dyDescent="0.25">
      <c r="A347" s="181">
        <v>3</v>
      </c>
      <c r="B347" s="182" t="s">
        <v>21</v>
      </c>
      <c r="C347" s="183">
        <f t="shared" si="58"/>
        <v>0</v>
      </c>
      <c r="D347" s="171">
        <f t="shared" si="58"/>
        <v>1000</v>
      </c>
      <c r="E347" s="589">
        <f t="shared" si="58"/>
        <v>65.599999999999994</v>
      </c>
      <c r="F347" s="277" t="e">
        <f t="shared" si="56"/>
        <v>#DIV/0!</v>
      </c>
      <c r="G347" s="172">
        <f t="shared" si="57"/>
        <v>6.5599999999999987</v>
      </c>
    </row>
    <row r="348" spans="1:7" s="21" customFormat="1" ht="12.75" x14ac:dyDescent="0.25">
      <c r="A348" s="181" t="s">
        <v>51</v>
      </c>
      <c r="B348" s="182" t="s">
        <v>34</v>
      </c>
      <c r="C348" s="183">
        <f>C349</f>
        <v>0</v>
      </c>
      <c r="D348" s="171">
        <f>D349</f>
        <v>1000</v>
      </c>
      <c r="E348" s="589">
        <f>E349</f>
        <v>65.599999999999994</v>
      </c>
      <c r="F348" s="277" t="e">
        <f t="shared" si="56"/>
        <v>#DIV/0!</v>
      </c>
      <c r="G348" s="172">
        <f t="shared" si="57"/>
        <v>6.5599999999999987</v>
      </c>
    </row>
    <row r="349" spans="1:7" s="21" customFormat="1" ht="12.75" x14ac:dyDescent="0.25">
      <c r="A349" s="169">
        <v>322</v>
      </c>
      <c r="B349" s="170" t="s">
        <v>170</v>
      </c>
      <c r="C349" s="80">
        <f>C350+C351+C352</f>
        <v>0</v>
      </c>
      <c r="D349" s="80">
        <f t="shared" ref="D349:E349" si="59">D350+D351+D352</f>
        <v>1000</v>
      </c>
      <c r="E349" s="597">
        <f t="shared" si="59"/>
        <v>65.599999999999994</v>
      </c>
      <c r="F349" s="277"/>
      <c r="G349" s="172"/>
    </row>
    <row r="350" spans="1:7" s="256" customFormat="1" ht="12.75" x14ac:dyDescent="0.25">
      <c r="A350" s="257">
        <v>3221</v>
      </c>
      <c r="B350" s="258" t="s">
        <v>145</v>
      </c>
      <c r="C350" s="259">
        <v>0</v>
      </c>
      <c r="D350" s="260">
        <v>0</v>
      </c>
      <c r="E350" s="592">
        <v>65.599999999999994</v>
      </c>
      <c r="F350" s="284"/>
      <c r="G350" s="255"/>
    </row>
    <row r="351" spans="1:7" s="256" customFormat="1" ht="12.75" x14ac:dyDescent="0.25">
      <c r="A351" s="257">
        <v>3222</v>
      </c>
      <c r="B351" s="258" t="s">
        <v>173</v>
      </c>
      <c r="C351" s="259">
        <v>0</v>
      </c>
      <c r="D351" s="260">
        <v>1000</v>
      </c>
      <c r="E351" s="592">
        <v>0</v>
      </c>
      <c r="F351" s="284"/>
      <c r="G351" s="255"/>
    </row>
    <row r="352" spans="1:7" s="256" customFormat="1" ht="12.75" x14ac:dyDescent="0.25">
      <c r="A352" s="257">
        <v>3225</v>
      </c>
      <c r="B352" s="258" t="s">
        <v>174</v>
      </c>
      <c r="C352" s="259">
        <v>0</v>
      </c>
      <c r="D352" s="260">
        <v>0</v>
      </c>
      <c r="E352" s="592">
        <v>0</v>
      </c>
      <c r="F352" s="284"/>
      <c r="G352" s="255"/>
    </row>
    <row r="353" spans="1:7" s="168" customFormat="1" ht="25.5" x14ac:dyDescent="0.25">
      <c r="A353" s="178" t="s">
        <v>56</v>
      </c>
      <c r="B353" s="179" t="s">
        <v>57</v>
      </c>
      <c r="C353" s="180">
        <f>C354</f>
        <v>0</v>
      </c>
      <c r="D353" s="176">
        <f>D354</f>
        <v>0</v>
      </c>
      <c r="E353" s="595">
        <f>E354</f>
        <v>0</v>
      </c>
      <c r="F353" s="286" t="e">
        <f t="shared" si="56"/>
        <v>#DIV/0!</v>
      </c>
      <c r="G353" s="177" t="e">
        <f t="shared" si="57"/>
        <v>#DIV/0!</v>
      </c>
    </row>
    <row r="354" spans="1:7" s="21" customFormat="1" ht="12.75" x14ac:dyDescent="0.25">
      <c r="A354" s="181" t="s">
        <v>50</v>
      </c>
      <c r="B354" s="182" t="s">
        <v>21</v>
      </c>
      <c r="C354" s="183">
        <f>C355+C362</f>
        <v>0</v>
      </c>
      <c r="D354" s="171">
        <f>D355+D362</f>
        <v>0</v>
      </c>
      <c r="E354" s="589">
        <f>E355+E362</f>
        <v>0</v>
      </c>
      <c r="F354" s="277" t="e">
        <f t="shared" si="56"/>
        <v>#DIV/0!</v>
      </c>
      <c r="G354" s="172" t="e">
        <f t="shared" si="57"/>
        <v>#DIV/0!</v>
      </c>
    </row>
    <row r="355" spans="1:7" s="21" customFormat="1" ht="12.75" x14ac:dyDescent="0.25">
      <c r="A355" s="181" t="s">
        <v>68</v>
      </c>
      <c r="B355" s="182" t="s">
        <v>22</v>
      </c>
      <c r="C355" s="183">
        <f>C356+C358+C360</f>
        <v>0</v>
      </c>
      <c r="D355" s="171">
        <f>D356+D358+D360</f>
        <v>0</v>
      </c>
      <c r="E355" s="589">
        <f>E356+E358+E360</f>
        <v>0</v>
      </c>
      <c r="F355" s="277" t="e">
        <f t="shared" si="56"/>
        <v>#DIV/0!</v>
      </c>
      <c r="G355" s="172" t="e">
        <f t="shared" si="57"/>
        <v>#DIV/0!</v>
      </c>
    </row>
    <row r="356" spans="1:7" s="21" customFormat="1" ht="12.75" x14ac:dyDescent="0.25">
      <c r="A356" s="181">
        <v>311</v>
      </c>
      <c r="B356" s="182" t="s">
        <v>181</v>
      </c>
      <c r="C356" s="183">
        <f>SUM(C357:C357)</f>
        <v>0</v>
      </c>
      <c r="D356" s="171">
        <f>SUM(D357:D357)</f>
        <v>0</v>
      </c>
      <c r="E356" s="589">
        <f>SUM(E357:E357)</f>
        <v>0</v>
      </c>
      <c r="F356" s="277"/>
      <c r="G356" s="172"/>
    </row>
    <row r="357" spans="1:7" s="256" customFormat="1" ht="12.75" x14ac:dyDescent="0.25">
      <c r="A357" s="266">
        <v>3111</v>
      </c>
      <c r="B357" s="267" t="s">
        <v>182</v>
      </c>
      <c r="C357" s="268">
        <v>0</v>
      </c>
      <c r="D357" s="260">
        <v>0</v>
      </c>
      <c r="E357" s="592">
        <v>0</v>
      </c>
      <c r="F357" s="284"/>
      <c r="G357" s="255"/>
    </row>
    <row r="358" spans="1:7" s="21" customFormat="1" ht="12.75" x14ac:dyDescent="0.25">
      <c r="A358" s="181">
        <v>312</v>
      </c>
      <c r="B358" s="182" t="s">
        <v>165</v>
      </c>
      <c r="C358" s="183">
        <f>C359</f>
        <v>0</v>
      </c>
      <c r="D358" s="171">
        <f>D359</f>
        <v>0</v>
      </c>
      <c r="E358" s="589">
        <f>E359</f>
        <v>0</v>
      </c>
      <c r="F358" s="277"/>
      <c r="G358" s="172"/>
    </row>
    <row r="359" spans="1:7" s="256" customFormat="1" ht="12.75" x14ac:dyDescent="0.25">
      <c r="A359" s="266">
        <v>3121</v>
      </c>
      <c r="B359" s="267" t="s">
        <v>165</v>
      </c>
      <c r="C359" s="268">
        <v>0</v>
      </c>
      <c r="D359" s="260">
        <v>0</v>
      </c>
      <c r="E359" s="592">
        <v>0</v>
      </c>
      <c r="F359" s="284"/>
      <c r="G359" s="255"/>
    </row>
    <row r="360" spans="1:7" s="21" customFormat="1" ht="12.75" x14ac:dyDescent="0.25">
      <c r="A360" s="181">
        <v>313</v>
      </c>
      <c r="B360" s="182" t="s">
        <v>185</v>
      </c>
      <c r="C360" s="183">
        <f>C361</f>
        <v>0</v>
      </c>
      <c r="D360" s="171">
        <f>D361</f>
        <v>0</v>
      </c>
      <c r="E360" s="589">
        <f>E361</f>
        <v>0</v>
      </c>
      <c r="F360" s="277"/>
      <c r="G360" s="172"/>
    </row>
    <row r="361" spans="1:7" s="256" customFormat="1" ht="12.75" x14ac:dyDescent="0.25">
      <c r="A361" s="266">
        <v>3132</v>
      </c>
      <c r="B361" s="267" t="s">
        <v>186</v>
      </c>
      <c r="C361" s="268">
        <v>0</v>
      </c>
      <c r="D361" s="260">
        <v>0</v>
      </c>
      <c r="E361" s="592">
        <v>0</v>
      </c>
      <c r="F361" s="284"/>
      <c r="G361" s="255"/>
    </row>
    <row r="362" spans="1:7" s="21" customFormat="1" ht="12.75" x14ac:dyDescent="0.25">
      <c r="A362" s="181" t="s">
        <v>51</v>
      </c>
      <c r="B362" s="182" t="s">
        <v>34</v>
      </c>
      <c r="C362" s="183">
        <f t="shared" ref="C362:E363" si="60">C363</f>
        <v>0</v>
      </c>
      <c r="D362" s="171">
        <f t="shared" si="60"/>
        <v>0</v>
      </c>
      <c r="E362" s="589">
        <f t="shared" si="60"/>
        <v>0</v>
      </c>
      <c r="F362" s="277" t="e">
        <f t="shared" si="56"/>
        <v>#DIV/0!</v>
      </c>
      <c r="G362" s="172" t="e">
        <f t="shared" si="57"/>
        <v>#DIV/0!</v>
      </c>
    </row>
    <row r="363" spans="1:7" s="21" customFormat="1" ht="12.75" x14ac:dyDescent="0.25">
      <c r="A363" s="181">
        <v>321</v>
      </c>
      <c r="B363" s="182" t="s">
        <v>169</v>
      </c>
      <c r="C363" s="183">
        <f t="shared" si="60"/>
        <v>0</v>
      </c>
      <c r="D363" s="171">
        <f t="shared" si="60"/>
        <v>0</v>
      </c>
      <c r="E363" s="589">
        <f t="shared" si="60"/>
        <v>0</v>
      </c>
      <c r="F363" s="277"/>
      <c r="G363" s="172"/>
    </row>
    <row r="364" spans="1:7" s="256" customFormat="1" ht="13.5" thickBot="1" x14ac:dyDescent="0.3">
      <c r="A364" s="266">
        <v>3212</v>
      </c>
      <c r="B364" s="267" t="s">
        <v>188</v>
      </c>
      <c r="C364" s="268">
        <v>0</v>
      </c>
      <c r="D364" s="260">
        <v>0</v>
      </c>
      <c r="E364" s="592">
        <v>0</v>
      </c>
      <c r="F364" s="284"/>
      <c r="G364" s="255"/>
    </row>
    <row r="365" spans="1:7" s="21" customFormat="1" ht="26.25" thickBot="1" x14ac:dyDescent="0.3">
      <c r="A365" s="123" t="s">
        <v>88</v>
      </c>
      <c r="B365" s="27" t="s">
        <v>89</v>
      </c>
      <c r="C365" s="88">
        <f>C374+C392+C366</f>
        <v>12889.71</v>
      </c>
      <c r="D365" s="74">
        <f>D374+D392+D366</f>
        <v>114264.40000000001</v>
      </c>
      <c r="E365" s="608">
        <f>E374+E392+E366</f>
        <v>25735.63</v>
      </c>
      <c r="F365" s="290">
        <f t="shared" si="56"/>
        <v>199.66027164303932</v>
      </c>
      <c r="G365" s="128">
        <f t="shared" si="57"/>
        <v>22.522876766516955</v>
      </c>
    </row>
    <row r="366" spans="1:7" s="168" customFormat="1" ht="12.75" x14ac:dyDescent="0.25">
      <c r="A366" s="184" t="s">
        <v>48</v>
      </c>
      <c r="B366" s="185" t="s">
        <v>49</v>
      </c>
      <c r="C366" s="186">
        <f t="shared" ref="C366:E367" si="61">C367</f>
        <v>0</v>
      </c>
      <c r="D366" s="187">
        <f t="shared" si="61"/>
        <v>0</v>
      </c>
      <c r="E366" s="602">
        <f t="shared" si="61"/>
        <v>0</v>
      </c>
      <c r="F366" s="287" t="e">
        <f t="shared" si="56"/>
        <v>#DIV/0!</v>
      </c>
      <c r="G366" s="188" t="e">
        <f t="shared" si="57"/>
        <v>#DIV/0!</v>
      </c>
    </row>
    <row r="367" spans="1:7" s="21" customFormat="1" ht="12.75" x14ac:dyDescent="0.25">
      <c r="A367" s="181" t="s">
        <v>58</v>
      </c>
      <c r="B367" s="182" t="s">
        <v>23</v>
      </c>
      <c r="C367" s="183">
        <f t="shared" si="61"/>
        <v>0</v>
      </c>
      <c r="D367" s="171">
        <f t="shared" si="61"/>
        <v>0</v>
      </c>
      <c r="E367" s="589">
        <f t="shared" si="61"/>
        <v>0</v>
      </c>
      <c r="F367" s="277" t="e">
        <f t="shared" si="56"/>
        <v>#DIV/0!</v>
      </c>
      <c r="G367" s="172" t="e">
        <f t="shared" si="57"/>
        <v>#DIV/0!</v>
      </c>
    </row>
    <row r="368" spans="1:7" s="21" customFormat="1" ht="25.5" x14ac:dyDescent="0.25">
      <c r="A368" s="181" t="s">
        <v>59</v>
      </c>
      <c r="B368" s="182" t="s">
        <v>41</v>
      </c>
      <c r="C368" s="183">
        <f>C369+C372</f>
        <v>0</v>
      </c>
      <c r="D368" s="171">
        <f>D369+D372</f>
        <v>0</v>
      </c>
      <c r="E368" s="589">
        <f>E369+E372</f>
        <v>0</v>
      </c>
      <c r="F368" s="277" t="e">
        <f t="shared" si="56"/>
        <v>#DIV/0!</v>
      </c>
      <c r="G368" s="172" t="e">
        <f t="shared" si="57"/>
        <v>#DIV/0!</v>
      </c>
    </row>
    <row r="369" spans="1:7" s="21" customFormat="1" ht="12.75" x14ac:dyDescent="0.25">
      <c r="A369" s="181">
        <v>422</v>
      </c>
      <c r="B369" s="182" t="s">
        <v>172</v>
      </c>
      <c r="C369" s="183">
        <f>SUM(C370:C371)</f>
        <v>0</v>
      </c>
      <c r="D369" s="171">
        <f>SUM(D370:D371)</f>
        <v>0</v>
      </c>
      <c r="E369" s="589">
        <f>SUM(E370:E371)</f>
        <v>0</v>
      </c>
      <c r="F369" s="277"/>
      <c r="G369" s="172"/>
    </row>
    <row r="370" spans="1:7" s="256" customFormat="1" ht="15.75" customHeight="1" x14ac:dyDescent="0.25">
      <c r="A370" s="266">
        <v>4221</v>
      </c>
      <c r="B370" s="267" t="s">
        <v>177</v>
      </c>
      <c r="C370" s="268">
        <v>0</v>
      </c>
      <c r="D370" s="260">
        <v>0</v>
      </c>
      <c r="E370" s="592">
        <v>0</v>
      </c>
      <c r="F370" s="284"/>
      <c r="G370" s="255"/>
    </row>
    <row r="371" spans="1:7" s="256" customFormat="1" ht="12.75" x14ac:dyDescent="0.25">
      <c r="A371" s="266">
        <v>4227</v>
      </c>
      <c r="B371" s="267" t="s">
        <v>164</v>
      </c>
      <c r="C371" s="268">
        <v>0</v>
      </c>
      <c r="D371" s="260">
        <v>0</v>
      </c>
      <c r="E371" s="592"/>
      <c r="F371" s="284"/>
      <c r="G371" s="255"/>
    </row>
    <row r="372" spans="1:7" s="21" customFormat="1" ht="25.5" x14ac:dyDescent="0.25">
      <c r="A372" s="181">
        <v>424</v>
      </c>
      <c r="B372" s="182" t="s">
        <v>191</v>
      </c>
      <c r="C372" s="183">
        <f>C373</f>
        <v>0</v>
      </c>
      <c r="D372" s="171">
        <f>D373</f>
        <v>0</v>
      </c>
      <c r="E372" s="589">
        <f>E373</f>
        <v>0</v>
      </c>
      <c r="F372" s="277"/>
      <c r="G372" s="172"/>
    </row>
    <row r="373" spans="1:7" s="256" customFormat="1" ht="12.75" x14ac:dyDescent="0.25">
      <c r="A373" s="266">
        <v>4241</v>
      </c>
      <c r="B373" s="267" t="s">
        <v>163</v>
      </c>
      <c r="C373" s="268">
        <v>0</v>
      </c>
      <c r="D373" s="260">
        <v>0</v>
      </c>
      <c r="E373" s="592">
        <v>0</v>
      </c>
      <c r="F373" s="284"/>
      <c r="G373" s="255"/>
    </row>
    <row r="374" spans="1:7" s="168" customFormat="1" ht="12.75" x14ac:dyDescent="0.25">
      <c r="A374" s="178" t="s">
        <v>60</v>
      </c>
      <c r="B374" s="179" t="s">
        <v>61</v>
      </c>
      <c r="C374" s="180">
        <f>C375+C379</f>
        <v>12889.71</v>
      </c>
      <c r="D374" s="176">
        <f>D375+D379</f>
        <v>114264.40000000001</v>
      </c>
      <c r="E374" s="595">
        <f>E375+E379</f>
        <v>25735.63</v>
      </c>
      <c r="F374" s="286">
        <f t="shared" si="56"/>
        <v>199.66027164303932</v>
      </c>
      <c r="G374" s="177">
        <f t="shared" si="57"/>
        <v>22.522876766516955</v>
      </c>
    </row>
    <row r="375" spans="1:7" s="21" customFormat="1" ht="12.75" x14ac:dyDescent="0.25">
      <c r="A375" s="181" t="s">
        <v>50</v>
      </c>
      <c r="B375" s="182" t="s">
        <v>21</v>
      </c>
      <c r="C375" s="183">
        <f t="shared" ref="C375:E375" si="62">C376</f>
        <v>0</v>
      </c>
      <c r="D375" s="171">
        <f t="shared" si="62"/>
        <v>0</v>
      </c>
      <c r="E375" s="589">
        <f t="shared" si="62"/>
        <v>0</v>
      </c>
      <c r="F375" s="277" t="e">
        <f t="shared" si="56"/>
        <v>#DIV/0!</v>
      </c>
      <c r="G375" s="172" t="e">
        <f t="shared" si="57"/>
        <v>#DIV/0!</v>
      </c>
    </row>
    <row r="376" spans="1:7" s="21" customFormat="1" ht="12.75" x14ac:dyDescent="0.25">
      <c r="A376" s="181" t="s">
        <v>51</v>
      </c>
      <c r="B376" s="182" t="s">
        <v>34</v>
      </c>
      <c r="C376" s="183">
        <f>C377</f>
        <v>0</v>
      </c>
      <c r="D376" s="171">
        <f>D377</f>
        <v>0</v>
      </c>
      <c r="E376" s="589">
        <f>E377</f>
        <v>0</v>
      </c>
      <c r="F376" s="277" t="e">
        <f t="shared" si="56"/>
        <v>#DIV/0!</v>
      </c>
      <c r="G376" s="172" t="e">
        <f t="shared" si="57"/>
        <v>#DIV/0!</v>
      </c>
    </row>
    <row r="377" spans="1:7" s="21" customFormat="1" ht="12.75" x14ac:dyDescent="0.25">
      <c r="A377" s="181">
        <v>323</v>
      </c>
      <c r="B377" s="182" t="s">
        <v>171</v>
      </c>
      <c r="C377" s="183">
        <f>SUM(C378:C378)</f>
        <v>0</v>
      </c>
      <c r="D377" s="171">
        <f>SUM(D378:D378)</f>
        <v>0</v>
      </c>
      <c r="E377" s="589">
        <f>SUM(E378:E378)</f>
        <v>0</v>
      </c>
      <c r="F377" s="277"/>
      <c r="G377" s="172"/>
    </row>
    <row r="378" spans="1:7" s="256" customFormat="1" ht="12.75" x14ac:dyDescent="0.25">
      <c r="A378" s="266">
        <v>3232</v>
      </c>
      <c r="B378" s="267" t="s">
        <v>140</v>
      </c>
      <c r="C378" s="268">
        <v>0</v>
      </c>
      <c r="D378" s="260">
        <v>0</v>
      </c>
      <c r="E378" s="592">
        <v>0</v>
      </c>
      <c r="F378" s="284"/>
      <c r="G378" s="255"/>
    </row>
    <row r="379" spans="1:7" s="21" customFormat="1" ht="12.75" x14ac:dyDescent="0.25">
      <c r="A379" s="181" t="s">
        <v>58</v>
      </c>
      <c r="B379" s="182" t="s">
        <v>23</v>
      </c>
      <c r="C379" s="183">
        <f>C380+C389</f>
        <v>12889.71</v>
      </c>
      <c r="D379" s="171">
        <f>D380+D389</f>
        <v>114264.40000000001</v>
      </c>
      <c r="E379" s="589">
        <f>E380+E389</f>
        <v>25735.63</v>
      </c>
      <c r="F379" s="277">
        <f t="shared" si="56"/>
        <v>199.66027164303932</v>
      </c>
      <c r="G379" s="172">
        <f t="shared" si="57"/>
        <v>22.522876766516955</v>
      </c>
    </row>
    <row r="380" spans="1:7" s="21" customFormat="1" ht="25.5" x14ac:dyDescent="0.25">
      <c r="A380" s="181" t="s">
        <v>59</v>
      </c>
      <c r="B380" s="182" t="s">
        <v>41</v>
      </c>
      <c r="C380" s="183">
        <f>C381+C385</f>
        <v>12889.71</v>
      </c>
      <c r="D380" s="183">
        <f>D381+D385+D387+D389</f>
        <v>114264.40000000001</v>
      </c>
      <c r="E380" s="596">
        <f>E381+E385</f>
        <v>25735.63</v>
      </c>
      <c r="F380" s="277">
        <f t="shared" si="56"/>
        <v>199.66027164303932</v>
      </c>
      <c r="G380" s="172">
        <f t="shared" si="57"/>
        <v>22.522876766516955</v>
      </c>
    </row>
    <row r="381" spans="1:7" s="21" customFormat="1" ht="12.75" x14ac:dyDescent="0.25">
      <c r="A381" s="181">
        <v>422</v>
      </c>
      <c r="B381" s="182" t="s">
        <v>172</v>
      </c>
      <c r="C381" s="183">
        <f>SUM(C382:C384)</f>
        <v>12889.71</v>
      </c>
      <c r="D381" s="171">
        <f>SUM(D382:D384)</f>
        <v>106147.77</v>
      </c>
      <c r="E381" s="589">
        <f>SUM(E382:E384)</f>
        <v>20995</v>
      </c>
      <c r="F381" s="277"/>
      <c r="G381" s="172"/>
    </row>
    <row r="382" spans="1:7" s="21" customFormat="1" ht="12.75" x14ac:dyDescent="0.25">
      <c r="A382" s="266">
        <v>4221</v>
      </c>
      <c r="B382" s="267" t="s">
        <v>177</v>
      </c>
      <c r="C382" s="268">
        <v>12889.71</v>
      </c>
      <c r="D382" s="260">
        <v>4937.5</v>
      </c>
      <c r="E382" s="592">
        <v>4937.5</v>
      </c>
      <c r="F382" s="277"/>
      <c r="G382" s="172"/>
    </row>
    <row r="383" spans="1:7" s="256" customFormat="1" ht="12.75" x14ac:dyDescent="0.25">
      <c r="A383" s="266">
        <v>4223</v>
      </c>
      <c r="B383" s="267" t="s">
        <v>160</v>
      </c>
      <c r="C383" s="268">
        <v>0</v>
      </c>
      <c r="D383" s="260">
        <v>0</v>
      </c>
      <c r="E383" s="592">
        <v>0</v>
      </c>
      <c r="F383" s="284"/>
      <c r="G383" s="255"/>
    </row>
    <row r="384" spans="1:7" s="256" customFormat="1" ht="12.75" x14ac:dyDescent="0.25">
      <c r="A384" s="266">
        <v>4227</v>
      </c>
      <c r="B384" s="267" t="s">
        <v>164</v>
      </c>
      <c r="C384" s="268">
        <v>0</v>
      </c>
      <c r="D384" s="260">
        <v>101210.27</v>
      </c>
      <c r="E384" s="592">
        <v>16057.5</v>
      </c>
      <c r="F384" s="284"/>
      <c r="G384" s="255"/>
    </row>
    <row r="385" spans="1:7" s="21" customFormat="1" ht="25.5" x14ac:dyDescent="0.25">
      <c r="A385" s="181">
        <v>424</v>
      </c>
      <c r="B385" s="182" t="s">
        <v>191</v>
      </c>
      <c r="C385" s="183">
        <f>C386</f>
        <v>0</v>
      </c>
      <c r="D385" s="171">
        <f>D386</f>
        <v>100</v>
      </c>
      <c r="E385" s="589">
        <f>E386</f>
        <v>4740.63</v>
      </c>
      <c r="F385" s="277"/>
      <c r="G385" s="172"/>
    </row>
    <row r="386" spans="1:7" s="256" customFormat="1" ht="12.75" x14ac:dyDescent="0.25">
      <c r="A386" s="266">
        <v>4241</v>
      </c>
      <c r="B386" s="267" t="s">
        <v>163</v>
      </c>
      <c r="C386" s="268">
        <v>0</v>
      </c>
      <c r="D386" s="260">
        <v>100</v>
      </c>
      <c r="E386" s="592">
        <v>4740.63</v>
      </c>
      <c r="F386" s="284"/>
      <c r="G386" s="255"/>
    </row>
    <row r="387" spans="1:7" s="21" customFormat="1" ht="12.75" x14ac:dyDescent="0.25">
      <c r="A387" s="181">
        <v>426</v>
      </c>
      <c r="B387" s="182" t="s">
        <v>161</v>
      </c>
      <c r="C387" s="183">
        <f>SUM(C388)</f>
        <v>0</v>
      </c>
      <c r="D387" s="171">
        <f t="shared" ref="D387:E387" si="63">SUM(D388)</f>
        <v>8016.63</v>
      </c>
      <c r="E387" s="589">
        <f t="shared" si="63"/>
        <v>0</v>
      </c>
      <c r="F387" s="277"/>
      <c r="G387" s="172"/>
    </row>
    <row r="388" spans="1:7" s="256" customFormat="1" ht="12.75" x14ac:dyDescent="0.25">
      <c r="A388" s="266">
        <v>4262</v>
      </c>
      <c r="B388" s="267" t="s">
        <v>161</v>
      </c>
      <c r="C388" s="268">
        <v>0</v>
      </c>
      <c r="D388" s="260">
        <v>8016.63</v>
      </c>
      <c r="E388" s="592">
        <v>0</v>
      </c>
      <c r="F388" s="284"/>
      <c r="G388" s="255"/>
    </row>
    <row r="389" spans="1:7" s="21" customFormat="1" ht="25.5" x14ac:dyDescent="0.25">
      <c r="A389" s="181">
        <v>45</v>
      </c>
      <c r="B389" s="182" t="s">
        <v>192</v>
      </c>
      <c r="C389" s="183">
        <f t="shared" ref="C389:E390" si="64">C390</f>
        <v>0</v>
      </c>
      <c r="D389" s="171">
        <f t="shared" si="64"/>
        <v>0</v>
      </c>
      <c r="E389" s="589">
        <f t="shared" si="64"/>
        <v>0</v>
      </c>
      <c r="F389" s="277" t="e">
        <f t="shared" si="56"/>
        <v>#DIV/0!</v>
      </c>
      <c r="G389" s="172" t="e">
        <f t="shared" si="57"/>
        <v>#DIV/0!</v>
      </c>
    </row>
    <row r="390" spans="1:7" s="21" customFormat="1" ht="12.75" x14ac:dyDescent="0.25">
      <c r="A390" s="181">
        <v>451</v>
      </c>
      <c r="B390" s="182" t="s">
        <v>166</v>
      </c>
      <c r="C390" s="183">
        <f t="shared" si="64"/>
        <v>0</v>
      </c>
      <c r="D390" s="171">
        <f t="shared" si="64"/>
        <v>0</v>
      </c>
      <c r="E390" s="589">
        <f t="shared" si="64"/>
        <v>0</v>
      </c>
      <c r="F390" s="277"/>
      <c r="G390" s="172"/>
    </row>
    <row r="391" spans="1:7" s="256" customFormat="1" ht="12.75" x14ac:dyDescent="0.25">
      <c r="A391" s="266">
        <v>4511</v>
      </c>
      <c r="B391" s="267" t="s">
        <v>166</v>
      </c>
      <c r="C391" s="268">
        <v>0</v>
      </c>
      <c r="D391" s="260">
        <v>0</v>
      </c>
      <c r="E391" s="592">
        <v>0</v>
      </c>
      <c r="F391" s="284"/>
      <c r="G391" s="255"/>
    </row>
    <row r="392" spans="1:7" s="168" customFormat="1" ht="25.5" x14ac:dyDescent="0.25">
      <c r="A392" s="178" t="s">
        <v>92</v>
      </c>
      <c r="B392" s="179" t="s">
        <v>93</v>
      </c>
      <c r="C392" s="180">
        <f t="shared" ref="C392:E393" si="65">C393</f>
        <v>0</v>
      </c>
      <c r="D392" s="176">
        <f t="shared" si="65"/>
        <v>0</v>
      </c>
      <c r="E392" s="595">
        <f t="shared" si="65"/>
        <v>0</v>
      </c>
      <c r="F392" s="286" t="e">
        <f t="shared" si="56"/>
        <v>#DIV/0!</v>
      </c>
      <c r="G392" s="177" t="e">
        <f t="shared" si="57"/>
        <v>#DIV/0!</v>
      </c>
    </row>
    <row r="393" spans="1:7" s="21" customFormat="1" ht="12.75" x14ac:dyDescent="0.25">
      <c r="A393" s="181" t="s">
        <v>58</v>
      </c>
      <c r="B393" s="182" t="s">
        <v>23</v>
      </c>
      <c r="C393" s="183">
        <f t="shared" si="65"/>
        <v>0</v>
      </c>
      <c r="D393" s="171">
        <f t="shared" si="65"/>
        <v>0</v>
      </c>
      <c r="E393" s="589">
        <f t="shared" si="65"/>
        <v>0</v>
      </c>
      <c r="F393" s="277" t="e">
        <f t="shared" si="56"/>
        <v>#DIV/0!</v>
      </c>
      <c r="G393" s="172" t="e">
        <f t="shared" si="57"/>
        <v>#DIV/0!</v>
      </c>
    </row>
    <row r="394" spans="1:7" s="21" customFormat="1" ht="25.5" x14ac:dyDescent="0.25">
      <c r="A394" s="196" t="s">
        <v>59</v>
      </c>
      <c r="B394" s="197" t="s">
        <v>41</v>
      </c>
      <c r="C394" s="183">
        <f t="shared" ref="C394:E395" si="66">C395</f>
        <v>0</v>
      </c>
      <c r="D394" s="171">
        <f t="shared" si="66"/>
        <v>0</v>
      </c>
      <c r="E394" s="589">
        <f t="shared" si="66"/>
        <v>0</v>
      </c>
      <c r="F394" s="277" t="e">
        <f t="shared" si="56"/>
        <v>#DIV/0!</v>
      </c>
      <c r="G394" s="172" t="e">
        <f t="shared" si="57"/>
        <v>#DIV/0!</v>
      </c>
    </row>
    <row r="395" spans="1:7" s="21" customFormat="1" ht="12.75" x14ac:dyDescent="0.25">
      <c r="A395" s="181">
        <v>422</v>
      </c>
      <c r="B395" s="182" t="s">
        <v>172</v>
      </c>
      <c r="C395" s="183">
        <f t="shared" si="66"/>
        <v>0</v>
      </c>
      <c r="D395" s="171">
        <f t="shared" si="66"/>
        <v>0</v>
      </c>
      <c r="E395" s="589">
        <f t="shared" si="66"/>
        <v>0</v>
      </c>
      <c r="F395" s="277"/>
      <c r="G395" s="172"/>
    </row>
    <row r="396" spans="1:7" s="256" customFormat="1" ht="13.5" thickBot="1" x14ac:dyDescent="0.3">
      <c r="A396" s="266">
        <v>4221</v>
      </c>
      <c r="B396" s="267" t="s">
        <v>177</v>
      </c>
      <c r="C396" s="268">
        <v>0</v>
      </c>
      <c r="D396" s="260">
        <v>0</v>
      </c>
      <c r="E396" s="592">
        <v>0</v>
      </c>
      <c r="F396" s="284"/>
      <c r="G396" s="255"/>
    </row>
    <row r="397" spans="1:7" s="21" customFormat="1" ht="26.25" thickBot="1" x14ac:dyDescent="0.3">
      <c r="A397" s="123" t="s">
        <v>90</v>
      </c>
      <c r="B397" s="27" t="s">
        <v>91</v>
      </c>
      <c r="C397" s="88">
        <f>C398+C411</f>
        <v>102399.47999999998</v>
      </c>
      <c r="D397" s="74">
        <f>D398+D411</f>
        <v>172336</v>
      </c>
      <c r="E397" s="608">
        <f>E398+E411</f>
        <v>172235.31</v>
      </c>
      <c r="F397" s="290">
        <f t="shared" si="56"/>
        <v>168.19939905944838</v>
      </c>
      <c r="G397" s="128">
        <f t="shared" si="57"/>
        <v>99.94157343793519</v>
      </c>
    </row>
    <row r="398" spans="1:7" s="168" customFormat="1" ht="25.5" x14ac:dyDescent="0.25">
      <c r="A398" s="190" t="s">
        <v>77</v>
      </c>
      <c r="B398" s="191" t="s">
        <v>349</v>
      </c>
      <c r="C398" s="192">
        <f>C399</f>
        <v>61421.679999999993</v>
      </c>
      <c r="D398" s="166">
        <f>D399</f>
        <v>103516</v>
      </c>
      <c r="E398" s="588">
        <f>E399</f>
        <v>103341.20000000001</v>
      </c>
      <c r="F398" s="281">
        <f t="shared" si="56"/>
        <v>168.24873562559674</v>
      </c>
      <c r="G398" s="167">
        <f t="shared" si="57"/>
        <v>99.831137215502935</v>
      </c>
    </row>
    <row r="399" spans="1:7" s="21" customFormat="1" ht="12.75" x14ac:dyDescent="0.25">
      <c r="A399" s="181" t="s">
        <v>50</v>
      </c>
      <c r="B399" s="182" t="s">
        <v>21</v>
      </c>
      <c r="C399" s="183">
        <f>C400+C407</f>
        <v>61421.679999999993</v>
      </c>
      <c r="D399" s="171">
        <f>D400+D407</f>
        <v>103516</v>
      </c>
      <c r="E399" s="589">
        <f>E400+E407</f>
        <v>103341.20000000001</v>
      </c>
      <c r="F399" s="277">
        <f t="shared" si="56"/>
        <v>168.24873562559674</v>
      </c>
      <c r="G399" s="172">
        <f t="shared" si="57"/>
        <v>99.831137215502935</v>
      </c>
    </row>
    <row r="400" spans="1:7" s="21" customFormat="1" ht="12.75" x14ac:dyDescent="0.25">
      <c r="A400" s="181" t="s">
        <v>68</v>
      </c>
      <c r="B400" s="182" t="s">
        <v>22</v>
      </c>
      <c r="C400" s="183">
        <f>C401+C403+C405</f>
        <v>57639.979999999996</v>
      </c>
      <c r="D400" s="171">
        <f>D401+D403+D405</f>
        <v>99076</v>
      </c>
      <c r="E400" s="589">
        <f>E401+E403+E405</f>
        <v>96990.12000000001</v>
      </c>
      <c r="F400" s="277">
        <f t="shared" si="56"/>
        <v>168.26883007246013</v>
      </c>
      <c r="G400" s="172">
        <f t="shared" si="57"/>
        <v>97.894666720497398</v>
      </c>
    </row>
    <row r="401" spans="1:7" s="21" customFormat="1" ht="12.75" x14ac:dyDescent="0.25">
      <c r="A401" s="181">
        <v>311</v>
      </c>
      <c r="B401" s="182" t="s">
        <v>181</v>
      </c>
      <c r="C401" s="183">
        <f>SUM(C402:C402)</f>
        <v>44662.81</v>
      </c>
      <c r="D401" s="171">
        <f>SUM(D402:D402)</f>
        <v>79850</v>
      </c>
      <c r="E401" s="589">
        <f>SUM(E402:E402)</f>
        <v>78227.88</v>
      </c>
      <c r="F401" s="277"/>
      <c r="G401" s="172"/>
    </row>
    <row r="402" spans="1:7" s="256" customFormat="1" ht="12.75" x14ac:dyDescent="0.25">
      <c r="A402" s="266">
        <v>3111</v>
      </c>
      <c r="B402" s="267" t="s">
        <v>182</v>
      </c>
      <c r="C402" s="268">
        <v>44662.81</v>
      </c>
      <c r="D402" s="260">
        <v>79850</v>
      </c>
      <c r="E402" s="592">
        <v>78227.88</v>
      </c>
      <c r="F402" s="284"/>
      <c r="G402" s="255"/>
    </row>
    <row r="403" spans="1:7" s="21" customFormat="1" ht="12.75" x14ac:dyDescent="0.25">
      <c r="A403" s="181">
        <v>312</v>
      </c>
      <c r="B403" s="182" t="s">
        <v>165</v>
      </c>
      <c r="C403" s="183">
        <f>C404</f>
        <v>5604.86</v>
      </c>
      <c r="D403" s="171">
        <f>D404</f>
        <v>5640</v>
      </c>
      <c r="E403" s="589">
        <f>E404</f>
        <v>5340</v>
      </c>
      <c r="F403" s="277"/>
      <c r="G403" s="172"/>
    </row>
    <row r="404" spans="1:7" s="256" customFormat="1" ht="12.75" x14ac:dyDescent="0.25">
      <c r="A404" s="266">
        <v>3121</v>
      </c>
      <c r="B404" s="267" t="s">
        <v>165</v>
      </c>
      <c r="C404" s="268">
        <v>5604.86</v>
      </c>
      <c r="D404" s="260">
        <v>5640</v>
      </c>
      <c r="E404" s="592">
        <v>5340</v>
      </c>
      <c r="F404" s="284"/>
      <c r="G404" s="255"/>
    </row>
    <row r="405" spans="1:7" s="21" customFormat="1" ht="12.75" x14ac:dyDescent="0.25">
      <c r="A405" s="181">
        <v>313</v>
      </c>
      <c r="B405" s="182" t="s">
        <v>185</v>
      </c>
      <c r="C405" s="183">
        <f>C406</f>
        <v>7372.31</v>
      </c>
      <c r="D405" s="171">
        <f>D406</f>
        <v>13586</v>
      </c>
      <c r="E405" s="589">
        <f>E406</f>
        <v>13422.24</v>
      </c>
      <c r="F405" s="277"/>
      <c r="G405" s="172"/>
    </row>
    <row r="406" spans="1:7" s="256" customFormat="1" ht="12.75" x14ac:dyDescent="0.25">
      <c r="A406" s="266">
        <v>3132</v>
      </c>
      <c r="B406" s="267" t="s">
        <v>186</v>
      </c>
      <c r="C406" s="268">
        <v>7372.31</v>
      </c>
      <c r="D406" s="260">
        <v>13586</v>
      </c>
      <c r="E406" s="592">
        <v>13422.24</v>
      </c>
      <c r="F406" s="284"/>
      <c r="G406" s="255"/>
    </row>
    <row r="407" spans="1:7" s="21" customFormat="1" ht="12.75" x14ac:dyDescent="0.25">
      <c r="A407" s="181" t="s">
        <v>51</v>
      </c>
      <c r="B407" s="182" t="s">
        <v>34</v>
      </c>
      <c r="C407" s="183">
        <f>C408</f>
        <v>3781.7</v>
      </c>
      <c r="D407" s="171">
        <f>D408</f>
        <v>4440</v>
      </c>
      <c r="E407" s="589">
        <f>E408</f>
        <v>6351.08</v>
      </c>
      <c r="F407" s="277">
        <f t="shared" si="56"/>
        <v>167.94245974032842</v>
      </c>
      <c r="G407" s="172">
        <f t="shared" si="57"/>
        <v>143.04234234234235</v>
      </c>
    </row>
    <row r="408" spans="1:7" s="21" customFormat="1" ht="12.75" x14ac:dyDescent="0.25">
      <c r="A408" s="181">
        <v>321</v>
      </c>
      <c r="B408" s="182" t="s">
        <v>169</v>
      </c>
      <c r="C408" s="183">
        <f>C409+C410</f>
        <v>3781.7</v>
      </c>
      <c r="D408" s="171">
        <f>D409+D410</f>
        <v>4440</v>
      </c>
      <c r="E408" s="589">
        <f>E409+E410</f>
        <v>6351.08</v>
      </c>
      <c r="F408" s="277">
        <f t="shared" si="56"/>
        <v>167.94245974032842</v>
      </c>
      <c r="G408" s="172">
        <f t="shared" si="57"/>
        <v>143.04234234234235</v>
      </c>
    </row>
    <row r="409" spans="1:7" s="256" customFormat="1" ht="12.75" x14ac:dyDescent="0.25">
      <c r="A409" s="266">
        <v>3211</v>
      </c>
      <c r="B409" s="267" t="s">
        <v>143</v>
      </c>
      <c r="C409" s="268">
        <v>0</v>
      </c>
      <c r="D409" s="260">
        <v>240</v>
      </c>
      <c r="E409" s="592">
        <v>0</v>
      </c>
      <c r="F409" s="284"/>
      <c r="G409" s="255"/>
    </row>
    <row r="410" spans="1:7" s="256" customFormat="1" ht="12.75" x14ac:dyDescent="0.25">
      <c r="A410" s="266">
        <v>3212</v>
      </c>
      <c r="B410" s="267" t="s">
        <v>188</v>
      </c>
      <c r="C410" s="268">
        <v>3781.7</v>
      </c>
      <c r="D410" s="260">
        <v>4200</v>
      </c>
      <c r="E410" s="592">
        <v>6351.08</v>
      </c>
      <c r="F410" s="284"/>
      <c r="G410" s="255"/>
    </row>
    <row r="411" spans="1:7" s="168" customFormat="1" ht="12.75" x14ac:dyDescent="0.25">
      <c r="A411" s="178" t="s">
        <v>348</v>
      </c>
      <c r="B411" s="179" t="s">
        <v>49</v>
      </c>
      <c r="C411" s="180">
        <f>C412</f>
        <v>40977.799999999996</v>
      </c>
      <c r="D411" s="176">
        <f>D412</f>
        <v>68820</v>
      </c>
      <c r="E411" s="595">
        <f>E412</f>
        <v>68894.11</v>
      </c>
      <c r="F411" s="286">
        <f t="shared" ref="F411:F420" si="67">E411/C411*100</f>
        <v>168.12544841353125</v>
      </c>
      <c r="G411" s="177">
        <f t="shared" ref="G411:G420" si="68">E411/D411*100</f>
        <v>100.10768671897705</v>
      </c>
    </row>
    <row r="412" spans="1:7" s="21" customFormat="1" ht="12.75" x14ac:dyDescent="0.25">
      <c r="A412" s="181" t="s">
        <v>50</v>
      </c>
      <c r="B412" s="182" t="s">
        <v>21</v>
      </c>
      <c r="C412" s="183">
        <f>C413+C420</f>
        <v>40977.799999999996</v>
      </c>
      <c r="D412" s="171">
        <f>D413+D420</f>
        <v>68820</v>
      </c>
      <c r="E412" s="589">
        <f>E413+E420</f>
        <v>68894.11</v>
      </c>
      <c r="F412" s="277">
        <f t="shared" si="67"/>
        <v>168.12544841353125</v>
      </c>
      <c r="G412" s="172">
        <f t="shared" si="68"/>
        <v>100.10768671897705</v>
      </c>
    </row>
    <row r="413" spans="1:7" s="21" customFormat="1" ht="12.75" x14ac:dyDescent="0.25">
      <c r="A413" s="181" t="s">
        <v>68</v>
      </c>
      <c r="B413" s="182" t="s">
        <v>22</v>
      </c>
      <c r="C413" s="183">
        <f>C414+C416+C418</f>
        <v>38456.67</v>
      </c>
      <c r="D413" s="171">
        <f>D414+D416+D418</f>
        <v>65860</v>
      </c>
      <c r="E413" s="589">
        <f>E414+E416+E418</f>
        <v>64660.06</v>
      </c>
      <c r="F413" s="277">
        <f t="shared" si="67"/>
        <v>168.13743883700798</v>
      </c>
      <c r="G413" s="172">
        <f t="shared" si="68"/>
        <v>98.178044336471302</v>
      </c>
    </row>
    <row r="414" spans="1:7" s="21" customFormat="1" ht="12.75" x14ac:dyDescent="0.25">
      <c r="A414" s="181">
        <v>311</v>
      </c>
      <c r="B414" s="182" t="s">
        <v>181</v>
      </c>
      <c r="C414" s="183">
        <f>SUM(C415:C415)</f>
        <v>29805.21</v>
      </c>
      <c r="D414" s="171">
        <f>SUM(D415:D415)</f>
        <v>53300</v>
      </c>
      <c r="E414" s="589">
        <f>SUM(E415:E415)</f>
        <v>52151.92</v>
      </c>
      <c r="F414" s="277"/>
      <c r="G414" s="172"/>
    </row>
    <row r="415" spans="1:7" s="256" customFormat="1" ht="12.75" x14ac:dyDescent="0.25">
      <c r="A415" s="266">
        <v>3111</v>
      </c>
      <c r="B415" s="267" t="s">
        <v>182</v>
      </c>
      <c r="C415" s="268">
        <v>29805.21</v>
      </c>
      <c r="D415" s="260">
        <v>53300</v>
      </c>
      <c r="E415" s="592">
        <v>52151.92</v>
      </c>
      <c r="F415" s="284"/>
      <c r="G415" s="255"/>
    </row>
    <row r="416" spans="1:7" s="21" customFormat="1" ht="12.75" x14ac:dyDescent="0.25">
      <c r="A416" s="181">
        <v>312</v>
      </c>
      <c r="B416" s="182" t="s">
        <v>165</v>
      </c>
      <c r="C416" s="183">
        <f>C417</f>
        <v>3736.58</v>
      </c>
      <c r="D416" s="171">
        <f>D417</f>
        <v>3760</v>
      </c>
      <c r="E416" s="589">
        <f>E417</f>
        <v>3560</v>
      </c>
      <c r="F416" s="277"/>
      <c r="G416" s="172"/>
    </row>
    <row r="417" spans="1:7" s="256" customFormat="1" ht="12.75" x14ac:dyDescent="0.25">
      <c r="A417" s="266">
        <v>3121</v>
      </c>
      <c r="B417" s="267" t="s">
        <v>165</v>
      </c>
      <c r="C417" s="268">
        <v>3736.58</v>
      </c>
      <c r="D417" s="260">
        <v>3760</v>
      </c>
      <c r="E417" s="592">
        <v>3560</v>
      </c>
      <c r="F417" s="284"/>
      <c r="G417" s="255"/>
    </row>
    <row r="418" spans="1:7" s="21" customFormat="1" ht="12.75" x14ac:dyDescent="0.25">
      <c r="A418" s="181">
        <v>313</v>
      </c>
      <c r="B418" s="182" t="s">
        <v>185</v>
      </c>
      <c r="C418" s="183">
        <f>C419</f>
        <v>4914.88</v>
      </c>
      <c r="D418" s="171">
        <f>D419</f>
        <v>8800</v>
      </c>
      <c r="E418" s="589">
        <f>E419</f>
        <v>8948.14</v>
      </c>
      <c r="F418" s="277"/>
      <c r="G418" s="172"/>
    </row>
    <row r="419" spans="1:7" s="256" customFormat="1" ht="12.75" x14ac:dyDescent="0.25">
      <c r="A419" s="266">
        <v>3132</v>
      </c>
      <c r="B419" s="267" t="s">
        <v>186</v>
      </c>
      <c r="C419" s="268">
        <v>4914.88</v>
      </c>
      <c r="D419" s="260">
        <v>8800</v>
      </c>
      <c r="E419" s="592">
        <v>8948.14</v>
      </c>
      <c r="F419" s="284"/>
      <c r="G419" s="255"/>
    </row>
    <row r="420" spans="1:7" s="21" customFormat="1" ht="12.75" x14ac:dyDescent="0.25">
      <c r="A420" s="181" t="s">
        <v>51</v>
      </c>
      <c r="B420" s="182" t="s">
        <v>34</v>
      </c>
      <c r="C420" s="183">
        <f t="shared" ref="C420:E420" si="69">C421</f>
        <v>2521.13</v>
      </c>
      <c r="D420" s="171">
        <f t="shared" si="69"/>
        <v>2960</v>
      </c>
      <c r="E420" s="589">
        <f t="shared" si="69"/>
        <v>4234.05</v>
      </c>
      <c r="F420" s="277">
        <f t="shared" si="67"/>
        <v>167.94254957102569</v>
      </c>
      <c r="G420" s="172">
        <f t="shared" si="68"/>
        <v>143.04222972972974</v>
      </c>
    </row>
    <row r="421" spans="1:7" s="21" customFormat="1" ht="12.75" x14ac:dyDescent="0.25">
      <c r="A421" s="181">
        <v>321</v>
      </c>
      <c r="B421" s="182" t="s">
        <v>169</v>
      </c>
      <c r="C421" s="183">
        <f>C423</f>
        <v>2521.13</v>
      </c>
      <c r="D421" s="171">
        <f>D423+D422</f>
        <v>2960</v>
      </c>
      <c r="E421" s="589">
        <f>E423+E422</f>
        <v>4234.05</v>
      </c>
      <c r="F421" s="277"/>
      <c r="G421" s="172"/>
    </row>
    <row r="422" spans="1:7" s="256" customFormat="1" ht="12.75" x14ac:dyDescent="0.25">
      <c r="A422" s="561">
        <v>3211</v>
      </c>
      <c r="B422" s="562" t="s">
        <v>143</v>
      </c>
      <c r="C422" s="563">
        <v>0</v>
      </c>
      <c r="D422" s="264">
        <v>160</v>
      </c>
      <c r="E422" s="593">
        <v>0</v>
      </c>
      <c r="F422" s="285"/>
      <c r="G422" s="265"/>
    </row>
    <row r="423" spans="1:7" s="256" customFormat="1" ht="13.5" thickBot="1" x14ac:dyDescent="0.3">
      <c r="A423" s="269">
        <v>3212</v>
      </c>
      <c r="B423" s="270" t="s">
        <v>188</v>
      </c>
      <c r="C423" s="271">
        <v>2521.13</v>
      </c>
      <c r="D423" s="254">
        <v>2800</v>
      </c>
      <c r="E423" s="590">
        <v>4234.05</v>
      </c>
      <c r="F423" s="282"/>
      <c r="G423" s="272"/>
    </row>
  </sheetData>
  <mergeCells count="9">
    <mergeCell ref="A17:G17"/>
    <mergeCell ref="A15:G15"/>
    <mergeCell ref="A7:C7"/>
    <mergeCell ref="A8:C8"/>
    <mergeCell ref="A9:C9"/>
    <mergeCell ref="A10:C10"/>
    <mergeCell ref="A11:C11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4" manualBreakCount="4">
    <brk id="84" max="6" man="1"/>
    <brk id="179" max="5" man="1"/>
    <brk id="276" max="5" man="1"/>
    <brk id="352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8"/>
  <sheetViews>
    <sheetView topLeftCell="A240" zoomScale="85" zoomScaleNormal="85" workbookViewId="0">
      <selection activeCell="E263" sqref="E263"/>
    </sheetView>
  </sheetViews>
  <sheetFormatPr defaultColWidth="9.140625" defaultRowHeight="15.75" x14ac:dyDescent="0.25"/>
  <cols>
    <col min="1" max="1" width="10" style="292" customWidth="1"/>
    <col min="2" max="2" width="44.7109375" style="292" customWidth="1"/>
    <col min="3" max="3" width="17.140625" style="292" hidden="1" customWidth="1"/>
    <col min="4" max="4" width="18.42578125" style="292" hidden="1" customWidth="1"/>
    <col min="5" max="5" width="17.85546875" style="378" customWidth="1"/>
    <col min="6" max="7" width="17.85546875" style="379" customWidth="1"/>
    <col min="8" max="9" width="10.7109375" style="379" customWidth="1"/>
    <col min="10" max="10" width="15.140625" style="424" customWidth="1"/>
    <col min="11" max="16" width="15.140625" style="292" customWidth="1"/>
    <col min="17" max="17" width="16.7109375" style="292" hidden="1" customWidth="1"/>
    <col min="18" max="18" width="16.42578125" style="292" hidden="1" customWidth="1"/>
    <col min="19" max="19" width="12.5703125" style="292" hidden="1" customWidth="1"/>
    <col min="20" max="20" width="15.140625" style="292" customWidth="1"/>
    <col min="21" max="16384" width="9.140625" style="292"/>
  </cols>
  <sheetData>
    <row r="1" spans="1:11" ht="46.5" hidden="1" customHeight="1" x14ac:dyDescent="0.25">
      <c r="A1" s="642" t="s">
        <v>218</v>
      </c>
      <c r="B1" s="642"/>
      <c r="C1" s="642"/>
      <c r="D1" s="642"/>
      <c r="E1" s="642"/>
      <c r="F1" s="642"/>
      <c r="G1" s="642"/>
      <c r="H1" s="292"/>
      <c r="I1" s="292"/>
      <c r="J1" s="423"/>
      <c r="K1" s="291"/>
    </row>
    <row r="2" spans="1:11" ht="15.6" hidden="1" customHeight="1" x14ac:dyDescent="0.25">
      <c r="A2" s="293"/>
      <c r="B2" s="293"/>
      <c r="C2" s="293"/>
      <c r="D2" s="293"/>
      <c r="E2" s="377"/>
      <c r="F2" s="377"/>
      <c r="G2" s="377"/>
      <c r="H2" s="377"/>
      <c r="I2" s="377"/>
    </row>
    <row r="3" spans="1:11" ht="18.75" hidden="1" customHeight="1" x14ac:dyDescent="0.25">
      <c r="A3" s="643" t="s">
        <v>219</v>
      </c>
      <c r="B3" s="643"/>
      <c r="C3" s="643"/>
      <c r="D3" s="643"/>
      <c r="E3" s="643"/>
      <c r="F3" s="643"/>
      <c r="G3" s="643"/>
      <c r="H3" s="292"/>
      <c r="I3" s="292"/>
      <c r="J3" s="425"/>
      <c r="K3" s="293"/>
    </row>
    <row r="4" spans="1:11" s="296" customFormat="1" ht="15.6" hidden="1" customHeight="1" x14ac:dyDescent="0.25">
      <c r="A4" s="294" t="s">
        <v>220</v>
      </c>
      <c r="B4" s="295"/>
      <c r="C4" s="295"/>
      <c r="D4" s="295"/>
      <c r="E4" s="378"/>
      <c r="F4" s="379"/>
      <c r="G4" s="379"/>
      <c r="H4" s="379"/>
      <c r="I4" s="379"/>
      <c r="J4" s="426"/>
    </row>
    <row r="5" spans="1:11" ht="33" hidden="1" customHeight="1" x14ac:dyDescent="0.25">
      <c r="A5" s="636" t="s">
        <v>221</v>
      </c>
      <c r="B5" s="638" t="s">
        <v>222</v>
      </c>
      <c r="C5" s="297"/>
      <c r="D5" s="297"/>
      <c r="E5" s="640" t="s">
        <v>223</v>
      </c>
      <c r="F5" s="640" t="s">
        <v>224</v>
      </c>
      <c r="G5" s="640" t="s">
        <v>225</v>
      </c>
      <c r="H5" s="640"/>
      <c r="I5" s="640"/>
    </row>
    <row r="6" spans="1:11" ht="33" hidden="1" customHeight="1" x14ac:dyDescent="0.25">
      <c r="A6" s="637"/>
      <c r="B6" s="639"/>
      <c r="C6" s="298"/>
      <c r="D6" s="298"/>
      <c r="E6" s="641"/>
      <c r="F6" s="641"/>
      <c r="G6" s="641"/>
      <c r="H6" s="641"/>
      <c r="I6" s="641"/>
    </row>
    <row r="7" spans="1:11" ht="33" hidden="1" customHeight="1" x14ac:dyDescent="0.25">
      <c r="A7" s="299">
        <v>67</v>
      </c>
      <c r="B7" s="300" t="s">
        <v>40</v>
      </c>
      <c r="C7" s="300"/>
      <c r="D7" s="300"/>
      <c r="E7" s="380">
        <f>SUM(E8:E9)</f>
        <v>21004501</v>
      </c>
      <c r="F7" s="380">
        <f>SUM(F8:F9)</f>
        <v>14243113</v>
      </c>
      <c r="G7" s="381">
        <f>SUM(G8:G9)</f>
        <v>14243113</v>
      </c>
      <c r="H7" s="381"/>
      <c r="I7" s="381"/>
    </row>
    <row r="8" spans="1:11" ht="33" hidden="1" customHeight="1" x14ac:dyDescent="0.25">
      <c r="A8" s="303">
        <v>671</v>
      </c>
      <c r="B8" s="304" t="s">
        <v>226</v>
      </c>
      <c r="C8" s="304"/>
      <c r="D8" s="304"/>
      <c r="E8" s="382">
        <v>4243113</v>
      </c>
      <c r="F8" s="382">
        <v>4243113</v>
      </c>
      <c r="G8" s="383">
        <v>4243113</v>
      </c>
      <c r="H8" s="383"/>
      <c r="I8" s="383"/>
    </row>
    <row r="9" spans="1:11" ht="46.9" hidden="1" customHeight="1" x14ac:dyDescent="0.25">
      <c r="A9" s="305">
        <v>671</v>
      </c>
      <c r="B9" s="306" t="s">
        <v>227</v>
      </c>
      <c r="C9" s="306"/>
      <c r="D9" s="306"/>
      <c r="E9" s="384">
        <v>16761388</v>
      </c>
      <c r="F9" s="384">
        <v>10000000</v>
      </c>
      <c r="G9" s="385">
        <v>10000000</v>
      </c>
      <c r="H9" s="385"/>
      <c r="I9" s="385"/>
    </row>
    <row r="10" spans="1:11" ht="15.6" hidden="1" customHeight="1" x14ac:dyDescent="0.25">
      <c r="A10" s="634" t="s">
        <v>228</v>
      </c>
      <c r="B10" s="635"/>
      <c r="C10" s="307"/>
      <c r="D10" s="307"/>
      <c r="E10" s="386">
        <f>SUM(E7)</f>
        <v>21004501</v>
      </c>
      <c r="F10" s="386">
        <f>SUM(F7)</f>
        <v>14243113</v>
      </c>
      <c r="G10" s="386">
        <f>SUM(G7)</f>
        <v>14243113</v>
      </c>
      <c r="H10" s="386"/>
      <c r="I10" s="386"/>
    </row>
    <row r="11" spans="1:11" ht="15.6" hidden="1" customHeight="1" x14ac:dyDescent="0.25">
      <c r="A11" s="309"/>
      <c r="B11" s="309"/>
      <c r="C11" s="309"/>
      <c r="D11" s="309"/>
      <c r="E11" s="387"/>
      <c r="F11" s="387"/>
      <c r="G11" s="387"/>
      <c r="H11" s="387"/>
      <c r="I11" s="387"/>
    </row>
    <row r="12" spans="1:11" ht="18" hidden="1" customHeight="1" x14ac:dyDescent="0.25">
      <c r="A12" s="294" t="s">
        <v>229</v>
      </c>
      <c r="B12" s="296"/>
      <c r="C12" s="296"/>
      <c r="D12" s="296"/>
    </row>
    <row r="13" spans="1:11" ht="33" hidden="1" customHeight="1" x14ac:dyDescent="0.25">
      <c r="A13" s="636" t="s">
        <v>221</v>
      </c>
      <c r="B13" s="638" t="s">
        <v>222</v>
      </c>
      <c r="C13" s="297"/>
      <c r="D13" s="297"/>
      <c r="E13" s="640" t="s">
        <v>223</v>
      </c>
      <c r="F13" s="640" t="s">
        <v>224</v>
      </c>
      <c r="G13" s="640" t="s">
        <v>225</v>
      </c>
      <c r="H13" s="640"/>
      <c r="I13" s="640"/>
    </row>
    <row r="14" spans="1:11" ht="33" hidden="1" customHeight="1" x14ac:dyDescent="0.25">
      <c r="A14" s="637"/>
      <c r="B14" s="639"/>
      <c r="C14" s="298"/>
      <c r="D14" s="298"/>
      <c r="E14" s="641"/>
      <c r="F14" s="641"/>
      <c r="G14" s="641"/>
      <c r="H14" s="641"/>
      <c r="I14" s="641"/>
    </row>
    <row r="15" spans="1:11" ht="15.6" hidden="1" customHeight="1" x14ac:dyDescent="0.25">
      <c r="A15" s="299">
        <v>64</v>
      </c>
      <c r="B15" s="300" t="s">
        <v>102</v>
      </c>
      <c r="C15" s="300"/>
      <c r="D15" s="300"/>
      <c r="E15" s="380">
        <f>SUM(E16)</f>
        <v>5000</v>
      </c>
      <c r="F15" s="380">
        <f>SUM(F16)</f>
        <v>100000</v>
      </c>
      <c r="G15" s="381">
        <f>SUM(G16)</f>
        <v>100000</v>
      </c>
      <c r="H15" s="381"/>
      <c r="I15" s="381"/>
    </row>
    <row r="16" spans="1:11" ht="15.6" hidden="1" customHeight="1" x14ac:dyDescent="0.25">
      <c r="A16" s="303">
        <v>641</v>
      </c>
      <c r="B16" s="304" t="s">
        <v>200</v>
      </c>
      <c r="C16" s="304"/>
      <c r="D16" s="304"/>
      <c r="E16" s="382">
        <v>5000</v>
      </c>
      <c r="F16" s="382">
        <v>100000</v>
      </c>
      <c r="G16" s="383">
        <v>100000</v>
      </c>
      <c r="H16" s="383"/>
      <c r="I16" s="383"/>
    </row>
    <row r="17" spans="1:18" ht="31.15" hidden="1" customHeight="1" x14ac:dyDescent="0.25">
      <c r="A17" s="311">
        <v>66</v>
      </c>
      <c r="B17" s="312" t="s">
        <v>107</v>
      </c>
      <c r="C17" s="312"/>
      <c r="D17" s="312"/>
      <c r="E17" s="388">
        <f>SUM(E18:E18)</f>
        <v>2595000</v>
      </c>
      <c r="F17" s="388">
        <f>SUM(F18:F18)</f>
        <v>2500000</v>
      </c>
      <c r="G17" s="389">
        <f>SUM(G18:G18)</f>
        <v>2500000</v>
      </c>
      <c r="H17" s="389"/>
      <c r="I17" s="389"/>
    </row>
    <row r="18" spans="1:18" ht="31.15" hidden="1" customHeight="1" x14ac:dyDescent="0.25">
      <c r="A18" s="305">
        <v>661</v>
      </c>
      <c r="B18" s="306" t="s">
        <v>203</v>
      </c>
      <c r="C18" s="306"/>
      <c r="D18" s="306"/>
      <c r="E18" s="384">
        <v>2595000</v>
      </c>
      <c r="F18" s="384">
        <v>2500000</v>
      </c>
      <c r="G18" s="385">
        <v>2500000</v>
      </c>
      <c r="H18" s="385"/>
      <c r="I18" s="385"/>
    </row>
    <row r="19" spans="1:18" ht="15.6" hidden="1" customHeight="1" x14ac:dyDescent="0.25">
      <c r="A19" s="634" t="s">
        <v>230</v>
      </c>
      <c r="B19" s="635"/>
      <c r="C19" s="307"/>
      <c r="D19" s="307"/>
      <c r="E19" s="386">
        <f>SUM(E15,E17)</f>
        <v>2600000</v>
      </c>
      <c r="F19" s="386">
        <f>SUM(F15,F17)</f>
        <v>2600000</v>
      </c>
      <c r="G19" s="386">
        <f>SUM(G15,G17)</f>
        <v>2600000</v>
      </c>
      <c r="H19" s="386"/>
      <c r="I19" s="386"/>
    </row>
    <row r="20" spans="1:18" ht="9.75" hidden="1" customHeight="1" x14ac:dyDescent="0.25"/>
    <row r="21" spans="1:18" ht="18.75" hidden="1" customHeight="1" x14ac:dyDescent="0.25">
      <c r="A21" s="294" t="s">
        <v>231</v>
      </c>
      <c r="B21" s="296"/>
      <c r="C21" s="296"/>
      <c r="D21" s="296"/>
    </row>
    <row r="22" spans="1:18" ht="33" hidden="1" customHeight="1" x14ac:dyDescent="0.25">
      <c r="A22" s="636" t="s">
        <v>221</v>
      </c>
      <c r="B22" s="638" t="s">
        <v>222</v>
      </c>
      <c r="C22" s="297"/>
      <c r="D22" s="297"/>
      <c r="E22" s="640" t="s">
        <v>223</v>
      </c>
      <c r="F22" s="640" t="s">
        <v>224</v>
      </c>
      <c r="G22" s="640" t="s">
        <v>225</v>
      </c>
      <c r="H22" s="640"/>
      <c r="I22" s="640"/>
    </row>
    <row r="23" spans="1:18" ht="15.6" hidden="1" customHeight="1" x14ac:dyDescent="0.25">
      <c r="A23" s="637"/>
      <c r="B23" s="639"/>
      <c r="C23" s="298"/>
      <c r="D23" s="298"/>
      <c r="E23" s="641"/>
      <c r="F23" s="641"/>
      <c r="G23" s="641"/>
      <c r="H23" s="641"/>
      <c r="I23" s="641"/>
    </row>
    <row r="24" spans="1:18" ht="15.6" hidden="1" customHeight="1" x14ac:dyDescent="0.25">
      <c r="A24" s="299">
        <v>652</v>
      </c>
      <c r="B24" s="300" t="s">
        <v>201</v>
      </c>
      <c r="C24" s="300"/>
      <c r="D24" s="300"/>
      <c r="E24" s="380">
        <f>SUM(E25:E25)</f>
        <v>15000000</v>
      </c>
      <c r="F24" s="380">
        <f>SUM(F25:F25)</f>
        <v>15000000</v>
      </c>
      <c r="G24" s="381">
        <f>SUM(G25:G25)</f>
        <v>15000000</v>
      </c>
      <c r="H24" s="381"/>
      <c r="I24" s="381"/>
    </row>
    <row r="25" spans="1:18" ht="15.6" hidden="1" customHeight="1" x14ac:dyDescent="0.25">
      <c r="A25" s="303">
        <v>6526</v>
      </c>
      <c r="B25" s="304" t="s">
        <v>202</v>
      </c>
      <c r="C25" s="304"/>
      <c r="D25" s="304"/>
      <c r="E25" s="382">
        <v>15000000</v>
      </c>
      <c r="F25" s="382">
        <v>15000000</v>
      </c>
      <c r="G25" s="383">
        <v>15000000</v>
      </c>
      <c r="H25" s="383"/>
      <c r="I25" s="383"/>
    </row>
    <row r="26" spans="1:18" ht="32.25" hidden="1" customHeight="1" x14ac:dyDescent="0.25">
      <c r="A26" s="311">
        <v>673</v>
      </c>
      <c r="B26" s="312" t="s">
        <v>232</v>
      </c>
      <c r="C26" s="312"/>
      <c r="D26" s="312"/>
      <c r="E26" s="388">
        <f>SUM(E27:E27)</f>
        <v>118878715</v>
      </c>
      <c r="F26" s="388">
        <f>SUM(F27:F27)</f>
        <v>118103420</v>
      </c>
      <c r="G26" s="389">
        <f>SUM(G27:G27)</f>
        <v>118093420</v>
      </c>
      <c r="H26" s="389"/>
      <c r="I26" s="389"/>
    </row>
    <row r="27" spans="1:18" ht="30.75" hidden="1" customHeight="1" x14ac:dyDescent="0.25">
      <c r="A27" s="305">
        <v>6731</v>
      </c>
      <c r="B27" s="306" t="s">
        <v>232</v>
      </c>
      <c r="C27" s="306"/>
      <c r="D27" s="306"/>
      <c r="E27" s="384">
        <v>118878715</v>
      </c>
      <c r="F27" s="384">
        <v>118103420</v>
      </c>
      <c r="G27" s="385">
        <v>118093420</v>
      </c>
      <c r="H27" s="385"/>
      <c r="I27" s="385"/>
    </row>
    <row r="28" spans="1:18" ht="21" hidden="1" customHeight="1" x14ac:dyDescent="0.25">
      <c r="A28" s="634" t="s">
        <v>233</v>
      </c>
      <c r="B28" s="635"/>
      <c r="C28" s="307"/>
      <c r="D28" s="307"/>
      <c r="E28" s="386">
        <f>SUM(E24,E26)</f>
        <v>133878715</v>
      </c>
      <c r="F28" s="386">
        <f>SUM(F24,F26)</f>
        <v>133103420</v>
      </c>
      <c r="G28" s="386">
        <f>SUM(G24,G26)</f>
        <v>133093420</v>
      </c>
      <c r="H28" s="386"/>
      <c r="I28" s="386"/>
    </row>
    <row r="29" spans="1:18" ht="7.5" hidden="1" customHeight="1" x14ac:dyDescent="0.25"/>
    <row r="30" spans="1:18" ht="15.6" hidden="1" customHeight="1" x14ac:dyDescent="0.25">
      <c r="A30" s="315" t="s">
        <v>234</v>
      </c>
    </row>
    <row r="31" spans="1:18" s="317" customFormat="1" ht="27" hidden="1" customHeight="1" x14ac:dyDescent="0.25">
      <c r="A31" s="636" t="s">
        <v>221</v>
      </c>
      <c r="B31" s="638" t="s">
        <v>222</v>
      </c>
      <c r="C31" s="297"/>
      <c r="D31" s="297"/>
      <c r="E31" s="640" t="s">
        <v>223</v>
      </c>
      <c r="F31" s="640" t="s">
        <v>224</v>
      </c>
      <c r="G31" s="640" t="s">
        <v>225</v>
      </c>
      <c r="H31" s="640"/>
      <c r="I31" s="640"/>
      <c r="J31" s="649"/>
      <c r="K31" s="650"/>
      <c r="L31" s="650"/>
      <c r="M31" s="650"/>
      <c r="N31" s="650"/>
      <c r="O31" s="646"/>
      <c r="P31" s="646"/>
      <c r="Q31" s="316" t="s">
        <v>235</v>
      </c>
      <c r="R31" s="316" t="s">
        <v>236</v>
      </c>
    </row>
    <row r="32" spans="1:18" s="317" customFormat="1" ht="22.5" hidden="1" customHeight="1" x14ac:dyDescent="0.25">
      <c r="A32" s="637"/>
      <c r="B32" s="639"/>
      <c r="C32" s="298"/>
      <c r="D32" s="298"/>
      <c r="E32" s="641"/>
      <c r="F32" s="641"/>
      <c r="G32" s="641"/>
      <c r="H32" s="641"/>
      <c r="I32" s="641"/>
      <c r="J32" s="649"/>
      <c r="K32" s="650"/>
      <c r="L32" s="650"/>
      <c r="M32" s="650"/>
      <c r="N32" s="650"/>
      <c r="O32" s="646"/>
      <c r="P32" s="646"/>
      <c r="Q32" s="318"/>
      <c r="R32" s="318"/>
    </row>
    <row r="33" spans="1:19" s="320" customFormat="1" ht="31.15" hidden="1" customHeight="1" x14ac:dyDescent="0.25">
      <c r="A33" s="299">
        <v>63</v>
      </c>
      <c r="B33" s="300" t="s">
        <v>39</v>
      </c>
      <c r="C33" s="300"/>
      <c r="D33" s="300"/>
      <c r="E33" s="380">
        <f>SUM(E34:E36)</f>
        <v>52412794</v>
      </c>
      <c r="F33" s="380">
        <f>SUM(F34:F36)</f>
        <v>10687410</v>
      </c>
      <c r="G33" s="381">
        <f>SUM(G34:G36)</f>
        <v>0</v>
      </c>
      <c r="H33" s="381"/>
      <c r="I33" s="381"/>
      <c r="J33" s="310"/>
      <c r="K33" s="310"/>
      <c r="L33" s="310"/>
      <c r="M33" s="310"/>
      <c r="N33" s="310"/>
      <c r="O33" s="310"/>
      <c r="P33" s="310"/>
      <c r="Q33" s="319"/>
      <c r="R33" s="319"/>
    </row>
    <row r="34" spans="1:19" ht="14.25" hidden="1" customHeight="1" x14ac:dyDescent="0.25">
      <c r="A34" s="303">
        <v>634</v>
      </c>
      <c r="B34" s="304" t="s">
        <v>237</v>
      </c>
      <c r="C34" s="304"/>
      <c r="D34" s="304"/>
      <c r="E34" s="390">
        <v>10000</v>
      </c>
      <c r="F34" s="390">
        <v>10000</v>
      </c>
      <c r="G34" s="391">
        <v>0</v>
      </c>
      <c r="H34" s="391"/>
      <c r="I34" s="391"/>
      <c r="J34" s="321"/>
      <c r="K34" s="321"/>
      <c r="L34" s="321"/>
      <c r="M34" s="321"/>
      <c r="N34" s="321"/>
      <c r="O34" s="321"/>
      <c r="P34" s="321"/>
      <c r="Q34" s="292">
        <v>0</v>
      </c>
      <c r="R34" s="292">
        <v>0</v>
      </c>
      <c r="S34" s="320"/>
    </row>
    <row r="35" spans="1:19" ht="31.15" hidden="1" customHeight="1" x14ac:dyDescent="0.25">
      <c r="A35" s="303">
        <v>636</v>
      </c>
      <c r="B35" s="304" t="s">
        <v>238</v>
      </c>
      <c r="C35" s="304"/>
      <c r="D35" s="304"/>
      <c r="E35" s="390">
        <v>0</v>
      </c>
      <c r="F35" s="390">
        <v>2135482</v>
      </c>
      <c r="G35" s="391">
        <v>0</v>
      </c>
      <c r="H35" s="391"/>
      <c r="I35" s="391"/>
      <c r="J35" s="321"/>
      <c r="K35" s="321"/>
      <c r="L35" s="321"/>
      <c r="M35" s="321"/>
      <c r="N35" s="321"/>
      <c r="O35" s="321"/>
      <c r="P35" s="321"/>
      <c r="S35" s="320"/>
    </row>
    <row r="36" spans="1:19" ht="15.6" hidden="1" customHeight="1" x14ac:dyDescent="0.25">
      <c r="A36" s="305">
        <v>638</v>
      </c>
      <c r="B36" s="306" t="s">
        <v>239</v>
      </c>
      <c r="C36" s="306"/>
      <c r="D36" s="306"/>
      <c r="E36" s="392">
        <v>52402794</v>
      </c>
      <c r="F36" s="392">
        <v>8541928</v>
      </c>
      <c r="G36" s="393">
        <v>0</v>
      </c>
      <c r="H36" s="393"/>
      <c r="I36" s="393"/>
      <c r="J36" s="321"/>
      <c r="K36" s="321"/>
      <c r="L36" s="321"/>
      <c r="M36" s="321"/>
      <c r="N36" s="321"/>
      <c r="O36" s="321"/>
      <c r="P36" s="321"/>
      <c r="Q36" s="292">
        <v>0</v>
      </c>
      <c r="R36" s="292">
        <v>0</v>
      </c>
      <c r="S36" s="320"/>
    </row>
    <row r="37" spans="1:19" s="315" customFormat="1" ht="15.6" hidden="1" customHeight="1" x14ac:dyDescent="0.25">
      <c r="A37" s="647" t="s">
        <v>240</v>
      </c>
      <c r="B37" s="648"/>
      <c r="C37" s="322"/>
      <c r="D37" s="322"/>
      <c r="E37" s="386">
        <f>SUM(E33)</f>
        <v>52412794</v>
      </c>
      <c r="F37" s="386">
        <f>SUM(F33)</f>
        <v>10687410</v>
      </c>
      <c r="G37" s="386">
        <f>SUM(G33)</f>
        <v>0</v>
      </c>
      <c r="H37" s="386"/>
      <c r="I37" s="386"/>
      <c r="J37" s="310"/>
      <c r="K37" s="310"/>
      <c r="L37" s="310"/>
      <c r="M37" s="310"/>
      <c r="N37" s="310"/>
      <c r="O37" s="310"/>
      <c r="P37" s="310"/>
      <c r="S37" s="320"/>
    </row>
    <row r="38" spans="1:19" s="315" customFormat="1" ht="15.6" hidden="1" customHeight="1" x14ac:dyDescent="0.25">
      <c r="A38" s="309"/>
      <c r="B38" s="309"/>
      <c r="C38" s="309"/>
      <c r="D38" s="309"/>
      <c r="E38" s="387"/>
      <c r="F38" s="387"/>
      <c r="G38" s="387"/>
      <c r="H38" s="387"/>
      <c r="I38" s="387"/>
      <c r="J38" s="310"/>
      <c r="K38" s="310"/>
      <c r="L38" s="310"/>
      <c r="M38" s="310"/>
      <c r="N38" s="310"/>
      <c r="O38" s="310"/>
      <c r="P38" s="310"/>
      <c r="S38" s="320"/>
    </row>
    <row r="39" spans="1:19" s="315" customFormat="1" ht="15.6" hidden="1" customHeight="1" x14ac:dyDescent="0.25">
      <c r="A39" s="315" t="s">
        <v>241</v>
      </c>
      <c r="B39" s="309"/>
      <c r="C39" s="309"/>
      <c r="D39" s="309"/>
      <c r="E39" s="387"/>
      <c r="F39" s="387"/>
      <c r="G39" s="387"/>
      <c r="H39" s="387"/>
      <c r="I39" s="387"/>
      <c r="J39" s="310"/>
      <c r="K39" s="310"/>
      <c r="L39" s="310"/>
      <c r="M39" s="310"/>
      <c r="N39" s="310"/>
      <c r="O39" s="310"/>
      <c r="P39" s="310"/>
      <c r="S39" s="320"/>
    </row>
    <row r="40" spans="1:19" ht="15" hidden="1" customHeight="1" x14ac:dyDescent="0.25">
      <c r="A40" s="636" t="s">
        <v>221</v>
      </c>
      <c r="B40" s="638" t="s">
        <v>222</v>
      </c>
      <c r="C40" s="297"/>
      <c r="D40" s="297"/>
      <c r="E40" s="640" t="s">
        <v>223</v>
      </c>
      <c r="F40" s="640" t="s">
        <v>224</v>
      </c>
      <c r="G40" s="640" t="s">
        <v>225</v>
      </c>
      <c r="H40" s="640"/>
      <c r="I40" s="640"/>
      <c r="J40" s="423"/>
      <c r="K40" s="291"/>
      <c r="L40" s="291"/>
      <c r="M40" s="291"/>
      <c r="N40" s="323"/>
      <c r="O40" s="324"/>
      <c r="Q40" s="323"/>
      <c r="R40" s="323"/>
      <c r="S40" s="323"/>
    </row>
    <row r="41" spans="1:19" ht="39" hidden="1" customHeight="1" x14ac:dyDescent="0.25">
      <c r="A41" s="637"/>
      <c r="B41" s="639"/>
      <c r="C41" s="298"/>
      <c r="D41" s="298"/>
      <c r="E41" s="641"/>
      <c r="F41" s="641"/>
      <c r="G41" s="641"/>
      <c r="H41" s="641"/>
      <c r="I41" s="641"/>
      <c r="J41" s="423"/>
      <c r="K41" s="291"/>
      <c r="L41" s="291"/>
      <c r="M41" s="291"/>
      <c r="N41" s="323"/>
      <c r="O41" s="324"/>
      <c r="Q41" s="323"/>
      <c r="R41" s="323"/>
      <c r="S41" s="323"/>
    </row>
    <row r="42" spans="1:19" ht="31.15" hidden="1" customHeight="1" x14ac:dyDescent="0.25">
      <c r="A42" s="299">
        <v>66</v>
      </c>
      <c r="B42" s="300" t="s">
        <v>107</v>
      </c>
      <c r="C42" s="300"/>
      <c r="D42" s="300"/>
      <c r="E42" s="380">
        <f>SUM(E43:E43)</f>
        <v>1140740</v>
      </c>
      <c r="F42" s="380">
        <f>SUM(F43:F43)</f>
        <v>1000000</v>
      </c>
      <c r="G42" s="381">
        <f>SUM(G43:G43)</f>
        <v>1000000</v>
      </c>
      <c r="H42" s="381"/>
      <c r="I42" s="381"/>
      <c r="J42" s="423"/>
      <c r="K42" s="291"/>
      <c r="L42" s="291"/>
      <c r="M42" s="291"/>
      <c r="N42" s="323"/>
      <c r="O42" s="324"/>
      <c r="Q42" s="323"/>
      <c r="R42" s="323"/>
      <c r="S42" s="323"/>
    </row>
    <row r="43" spans="1:19" ht="31.15" hidden="1" customHeight="1" x14ac:dyDescent="0.25">
      <c r="A43" s="305">
        <v>663</v>
      </c>
      <c r="B43" s="306" t="s">
        <v>209</v>
      </c>
      <c r="C43" s="306"/>
      <c r="D43" s="306"/>
      <c r="E43" s="384">
        <v>1140740</v>
      </c>
      <c r="F43" s="384">
        <v>1000000</v>
      </c>
      <c r="G43" s="385">
        <v>1000000</v>
      </c>
      <c r="H43" s="385"/>
      <c r="I43" s="385"/>
      <c r="J43" s="423"/>
      <c r="K43" s="291"/>
      <c r="L43" s="291"/>
      <c r="M43" s="291"/>
      <c r="N43" s="323"/>
      <c r="O43" s="324"/>
      <c r="Q43" s="323"/>
      <c r="R43" s="323"/>
      <c r="S43" s="323"/>
    </row>
    <row r="44" spans="1:19" ht="15.6" hidden="1" customHeight="1" x14ac:dyDescent="0.25">
      <c r="A44" s="644" t="s">
        <v>242</v>
      </c>
      <c r="B44" s="645"/>
      <c r="C44" s="325"/>
      <c r="D44" s="325"/>
      <c r="E44" s="386">
        <f>SUM(E42)</f>
        <v>1140740</v>
      </c>
      <c r="F44" s="386">
        <f>SUM(F42)</f>
        <v>1000000</v>
      </c>
      <c r="G44" s="386">
        <f>SUM(G42)</f>
        <v>1000000</v>
      </c>
      <c r="H44" s="386"/>
      <c r="I44" s="386"/>
      <c r="J44" s="423"/>
      <c r="K44" s="291"/>
      <c r="L44" s="291"/>
      <c r="M44" s="291"/>
      <c r="N44" s="323"/>
      <c r="O44" s="324"/>
      <c r="Q44" s="323"/>
      <c r="R44" s="323"/>
      <c r="S44" s="323"/>
    </row>
    <row r="45" spans="1:19" ht="15.6" hidden="1" customHeight="1" x14ac:dyDescent="0.25">
      <c r="A45" s="326"/>
      <c r="B45" s="326"/>
      <c r="C45" s="326"/>
      <c r="D45" s="326"/>
      <c r="E45" s="387"/>
      <c r="F45" s="387"/>
      <c r="G45" s="387"/>
      <c r="H45" s="387"/>
      <c r="I45" s="387"/>
      <c r="J45" s="423"/>
      <c r="K45" s="291"/>
      <c r="L45" s="291"/>
      <c r="M45" s="291"/>
      <c r="N45" s="323"/>
      <c r="O45" s="324"/>
      <c r="Q45" s="323"/>
      <c r="R45" s="323"/>
      <c r="S45" s="323"/>
    </row>
    <row r="46" spans="1:19" ht="15.6" hidden="1" customHeight="1" x14ac:dyDescent="0.25">
      <c r="A46" s="327" t="s">
        <v>243</v>
      </c>
      <c r="B46" s="328"/>
      <c r="C46" s="328"/>
      <c r="D46" s="328"/>
      <c r="E46" s="394"/>
      <c r="F46" s="395"/>
      <c r="G46" s="395"/>
      <c r="H46" s="395"/>
      <c r="I46" s="395"/>
      <c r="J46" s="423"/>
      <c r="K46" s="291"/>
      <c r="L46" s="291"/>
      <c r="M46" s="291"/>
      <c r="N46" s="323"/>
      <c r="O46" s="324"/>
      <c r="Q46" s="323"/>
      <c r="R46" s="323"/>
      <c r="S46" s="323"/>
    </row>
    <row r="47" spans="1:19" ht="15" hidden="1" customHeight="1" x14ac:dyDescent="0.25">
      <c r="A47" s="636" t="s">
        <v>221</v>
      </c>
      <c r="B47" s="638" t="s">
        <v>222</v>
      </c>
      <c r="C47" s="297"/>
      <c r="D47" s="297"/>
      <c r="E47" s="640" t="s">
        <v>223</v>
      </c>
      <c r="F47" s="640" t="s">
        <v>224</v>
      </c>
      <c r="G47" s="640" t="s">
        <v>225</v>
      </c>
      <c r="H47" s="640"/>
      <c r="I47" s="640"/>
      <c r="J47" s="423"/>
      <c r="K47" s="291"/>
      <c r="L47" s="291"/>
      <c r="M47" s="291"/>
      <c r="N47" s="323"/>
      <c r="O47" s="324"/>
      <c r="Q47" s="323"/>
      <c r="R47" s="323"/>
      <c r="S47" s="323"/>
    </row>
    <row r="48" spans="1:19" ht="39.75" hidden="1" customHeight="1" x14ac:dyDescent="0.25">
      <c r="A48" s="637"/>
      <c r="B48" s="639"/>
      <c r="C48" s="298"/>
      <c r="D48" s="298"/>
      <c r="E48" s="641"/>
      <c r="F48" s="641"/>
      <c r="G48" s="641"/>
      <c r="H48" s="641"/>
      <c r="I48" s="641"/>
      <c r="J48" s="423"/>
      <c r="K48" s="291"/>
      <c r="L48" s="291"/>
      <c r="M48" s="291"/>
      <c r="N48" s="323"/>
      <c r="O48" s="324"/>
      <c r="Q48" s="323"/>
      <c r="R48" s="323"/>
      <c r="S48" s="323"/>
    </row>
    <row r="49" spans="1:19" ht="31.15" hidden="1" customHeight="1" x14ac:dyDescent="0.25">
      <c r="A49" s="299">
        <v>72</v>
      </c>
      <c r="B49" s="300" t="s">
        <v>38</v>
      </c>
      <c r="C49" s="300"/>
      <c r="D49" s="300"/>
      <c r="E49" s="380">
        <f>SUM(E50:E51)</f>
        <v>100000</v>
      </c>
      <c r="F49" s="380">
        <f>SUM(F50:F51)</f>
        <v>100000</v>
      </c>
      <c r="G49" s="381">
        <f>SUM(G50:G51)</f>
        <v>100000</v>
      </c>
      <c r="H49" s="381"/>
      <c r="I49" s="381"/>
      <c r="J49" s="423"/>
      <c r="K49" s="291"/>
      <c r="L49" s="291"/>
      <c r="M49" s="291"/>
      <c r="N49" s="323"/>
      <c r="O49" s="324"/>
      <c r="Q49" s="323"/>
      <c r="R49" s="323"/>
      <c r="S49" s="323"/>
    </row>
    <row r="50" spans="1:19" ht="15.6" hidden="1" customHeight="1" x14ac:dyDescent="0.25">
      <c r="A50" s="303">
        <v>722</v>
      </c>
      <c r="B50" s="304" t="s">
        <v>244</v>
      </c>
      <c r="C50" s="304"/>
      <c r="D50" s="304"/>
      <c r="E50" s="390">
        <v>10000</v>
      </c>
      <c r="F50" s="390">
        <v>10000</v>
      </c>
      <c r="G50" s="391">
        <v>10000</v>
      </c>
      <c r="H50" s="391"/>
      <c r="I50" s="391"/>
      <c r="J50" s="423"/>
      <c r="K50" s="291"/>
      <c r="L50" s="291"/>
      <c r="M50" s="291"/>
      <c r="N50" s="323"/>
      <c r="O50" s="324"/>
      <c r="Q50" s="323"/>
      <c r="R50" s="323"/>
      <c r="S50" s="323"/>
    </row>
    <row r="51" spans="1:19" ht="15.6" hidden="1" customHeight="1" x14ac:dyDescent="0.25">
      <c r="A51" s="305">
        <v>723</v>
      </c>
      <c r="B51" s="306" t="s">
        <v>245</v>
      </c>
      <c r="C51" s="306"/>
      <c r="D51" s="306"/>
      <c r="E51" s="384">
        <v>90000</v>
      </c>
      <c r="F51" s="384">
        <v>90000</v>
      </c>
      <c r="G51" s="385">
        <v>90000</v>
      </c>
      <c r="H51" s="385"/>
      <c r="I51" s="385"/>
      <c r="J51" s="423"/>
      <c r="K51" s="291"/>
      <c r="L51" s="291"/>
      <c r="M51" s="291"/>
      <c r="N51" s="323"/>
      <c r="O51" s="324"/>
      <c r="Q51" s="323"/>
      <c r="R51" s="323"/>
      <c r="S51" s="323"/>
    </row>
    <row r="52" spans="1:19" ht="33" hidden="1" customHeight="1" x14ac:dyDescent="0.25">
      <c r="A52" s="644" t="s">
        <v>246</v>
      </c>
      <c r="B52" s="645"/>
      <c r="C52" s="325"/>
      <c r="D52" s="325"/>
      <c r="E52" s="386">
        <f>SUM(E49)</f>
        <v>100000</v>
      </c>
      <c r="F52" s="386">
        <f>SUM(F49)</f>
        <v>100000</v>
      </c>
      <c r="G52" s="386">
        <f>SUM(G49)</f>
        <v>100000</v>
      </c>
      <c r="H52" s="386"/>
      <c r="I52" s="386"/>
      <c r="J52" s="423"/>
      <c r="K52" s="291"/>
      <c r="L52" s="291"/>
      <c r="M52" s="291"/>
      <c r="N52" s="323"/>
      <c r="O52" s="324"/>
      <c r="Q52" s="323"/>
      <c r="R52" s="323"/>
      <c r="S52" s="323"/>
    </row>
    <row r="53" spans="1:19" s="315" customFormat="1" ht="15.6" hidden="1" customHeight="1" x14ac:dyDescent="0.25">
      <c r="B53" s="309"/>
      <c r="C53" s="309"/>
      <c r="D53" s="309"/>
      <c r="E53" s="387"/>
      <c r="F53" s="387"/>
      <c r="G53" s="387"/>
      <c r="H53" s="387"/>
      <c r="I53" s="387"/>
      <c r="J53" s="310"/>
      <c r="K53" s="310"/>
      <c r="L53" s="310"/>
      <c r="M53" s="310"/>
      <c r="N53" s="310"/>
      <c r="O53" s="310"/>
      <c r="P53" s="310"/>
      <c r="S53" s="320"/>
    </row>
    <row r="54" spans="1:19" s="315" customFormat="1" ht="30.75" hidden="1" customHeight="1" x14ac:dyDescent="0.25">
      <c r="A54" s="651" t="s">
        <v>247</v>
      </c>
      <c r="B54" s="652"/>
      <c r="C54" s="329"/>
      <c r="D54" s="329"/>
      <c r="E54" s="396">
        <f>SUM(E10,E19,E28,E37,E44,E52)</f>
        <v>211136750</v>
      </c>
      <c r="F54" s="396">
        <f>SUM(F10,F19,F28,F37,F44,F52)</f>
        <v>161733943</v>
      </c>
      <c r="G54" s="396">
        <f>SUM(G10,G19,G28,G37,G44,G52)</f>
        <v>151036533</v>
      </c>
      <c r="H54" s="396"/>
      <c r="I54" s="396"/>
      <c r="J54" s="310"/>
      <c r="K54" s="310"/>
      <c r="L54" s="310"/>
      <c r="M54" s="310"/>
      <c r="N54" s="310"/>
      <c r="O54" s="310"/>
      <c r="P54" s="310"/>
      <c r="S54" s="320"/>
    </row>
    <row r="55" spans="1:19" ht="15.6" hidden="1" customHeight="1" x14ac:dyDescent="0.25"/>
    <row r="56" spans="1:19" ht="18.75" hidden="1" customHeight="1" x14ac:dyDescent="0.25">
      <c r="A56" s="643" t="s">
        <v>248</v>
      </c>
      <c r="B56" s="643"/>
      <c r="C56" s="643"/>
      <c r="D56" s="643"/>
      <c r="E56" s="643"/>
      <c r="F56" s="643"/>
      <c r="G56" s="643"/>
      <c r="H56" s="331"/>
      <c r="I56" s="331"/>
      <c r="J56" s="427"/>
      <c r="K56" s="331"/>
      <c r="L56" s="331"/>
      <c r="M56" s="331"/>
      <c r="N56" s="323"/>
      <c r="O56" s="324"/>
      <c r="Q56" s="323"/>
      <c r="R56" s="323"/>
      <c r="S56" s="323"/>
    </row>
    <row r="57" spans="1:19" s="333" customFormat="1" ht="22.5" hidden="1" customHeight="1" x14ac:dyDescent="0.25">
      <c r="A57" s="293" t="s">
        <v>249</v>
      </c>
      <c r="B57" s="332"/>
      <c r="C57" s="332"/>
      <c r="D57" s="332"/>
      <c r="E57" s="397"/>
      <c r="F57" s="398"/>
      <c r="G57" s="399"/>
      <c r="H57" s="399"/>
      <c r="I57" s="399"/>
      <c r="J57" s="428"/>
      <c r="K57" s="334"/>
      <c r="L57" s="334"/>
      <c r="M57" s="334"/>
      <c r="N57" s="334"/>
    </row>
    <row r="58" spans="1:19" s="333" customFormat="1" ht="15.6" hidden="1" customHeight="1" x14ac:dyDescent="0.25">
      <c r="A58" s="653" t="s">
        <v>250</v>
      </c>
      <c r="B58" s="653"/>
      <c r="C58" s="653"/>
      <c r="D58" s="653"/>
      <c r="E58" s="653"/>
      <c r="F58" s="400"/>
      <c r="G58" s="398"/>
      <c r="H58" s="398"/>
      <c r="I58" s="398"/>
      <c r="J58" s="424"/>
    </row>
    <row r="59" spans="1:19" s="315" customFormat="1" ht="15.6" hidden="1" customHeight="1" x14ac:dyDescent="0.25">
      <c r="A59" s="654" t="s">
        <v>251</v>
      </c>
      <c r="B59" s="654"/>
      <c r="C59" s="335"/>
      <c r="D59" s="335"/>
      <c r="E59" s="387"/>
      <c r="F59" s="387"/>
      <c r="G59" s="387"/>
      <c r="H59" s="387"/>
      <c r="I59" s="387"/>
      <c r="J59" s="310"/>
      <c r="K59" s="310"/>
      <c r="L59" s="310"/>
      <c r="M59" s="310"/>
      <c r="N59" s="310"/>
      <c r="O59" s="310"/>
      <c r="P59" s="310"/>
      <c r="S59" s="320"/>
    </row>
    <row r="60" spans="1:19" s="315" customFormat="1" ht="15.6" hidden="1" customHeight="1" x14ac:dyDescent="0.25">
      <c r="A60" s="336" t="s">
        <v>252</v>
      </c>
      <c r="B60" s="309"/>
      <c r="C60" s="309"/>
      <c r="D60" s="309"/>
      <c r="E60" s="387"/>
      <c r="F60" s="387"/>
      <c r="G60" s="387"/>
      <c r="H60" s="387"/>
      <c r="I60" s="387"/>
      <c r="J60" s="310"/>
      <c r="K60" s="310"/>
      <c r="L60" s="310"/>
      <c r="M60" s="310"/>
      <c r="N60" s="310"/>
      <c r="O60" s="310"/>
      <c r="P60" s="310"/>
      <c r="S60" s="320"/>
    </row>
    <row r="61" spans="1:19" s="317" customFormat="1" ht="32.25" hidden="1" customHeight="1" x14ac:dyDescent="0.25">
      <c r="A61" s="636" t="s">
        <v>253</v>
      </c>
      <c r="B61" s="638" t="s">
        <v>222</v>
      </c>
      <c r="C61" s="297"/>
      <c r="D61" s="297"/>
      <c r="E61" s="640" t="s">
        <v>223</v>
      </c>
      <c r="F61" s="640" t="s">
        <v>224</v>
      </c>
      <c r="G61" s="640" t="s">
        <v>225</v>
      </c>
      <c r="H61" s="640"/>
      <c r="I61" s="640"/>
      <c r="J61" s="649"/>
      <c r="K61" s="650"/>
      <c r="L61" s="650"/>
      <c r="M61" s="650"/>
      <c r="N61" s="650"/>
      <c r="O61" s="646"/>
      <c r="P61" s="646"/>
      <c r="Q61" s="316" t="s">
        <v>235</v>
      </c>
      <c r="R61" s="316" t="s">
        <v>236</v>
      </c>
    </row>
    <row r="62" spans="1:19" s="317" customFormat="1" ht="15" hidden="1" customHeight="1" x14ac:dyDescent="0.25">
      <c r="A62" s="637"/>
      <c r="B62" s="639"/>
      <c r="C62" s="298"/>
      <c r="D62" s="298"/>
      <c r="E62" s="641"/>
      <c r="F62" s="641"/>
      <c r="G62" s="641"/>
      <c r="H62" s="641"/>
      <c r="I62" s="641"/>
      <c r="J62" s="649"/>
      <c r="K62" s="650"/>
      <c r="L62" s="650"/>
      <c r="M62" s="650"/>
      <c r="N62" s="650"/>
      <c r="O62" s="646"/>
      <c r="P62" s="646"/>
      <c r="Q62" s="318"/>
      <c r="R62" s="318"/>
    </row>
    <row r="63" spans="1:19" s="320" customFormat="1" ht="15.75" hidden="1" customHeight="1" x14ac:dyDescent="0.25">
      <c r="A63" s="299">
        <v>32</v>
      </c>
      <c r="B63" s="300" t="s">
        <v>34</v>
      </c>
      <c r="C63" s="300"/>
      <c r="D63" s="300"/>
      <c r="E63" s="380">
        <f>SUM(E64)</f>
        <v>1243113</v>
      </c>
      <c r="F63" s="380">
        <f>SUM(F64:F64)</f>
        <v>1243113</v>
      </c>
      <c r="G63" s="381">
        <f>SUM(G64:G64)</f>
        <v>1243113</v>
      </c>
      <c r="H63" s="381"/>
      <c r="I63" s="381"/>
      <c r="J63" s="310"/>
      <c r="K63" s="310"/>
      <c r="L63" s="310"/>
      <c r="M63" s="310"/>
      <c r="N63" s="310"/>
      <c r="O63" s="310"/>
      <c r="P63" s="310"/>
      <c r="Q63" s="320">
        <v>0</v>
      </c>
      <c r="R63" s="320">
        <v>0</v>
      </c>
      <c r="S63" s="320">
        <f>SUM(F63:M63)</f>
        <v>2486226</v>
      </c>
    </row>
    <row r="64" spans="1:19" ht="18" hidden="1" customHeight="1" x14ac:dyDescent="0.25">
      <c r="A64" s="303">
        <v>323</v>
      </c>
      <c r="B64" s="304" t="s">
        <v>171</v>
      </c>
      <c r="C64" s="304"/>
      <c r="D64" s="304"/>
      <c r="E64" s="390">
        <v>1243113</v>
      </c>
      <c r="F64" s="390">
        <v>1243113</v>
      </c>
      <c r="G64" s="390">
        <v>1243113</v>
      </c>
      <c r="H64" s="390"/>
      <c r="I64" s="390"/>
      <c r="J64" s="321"/>
      <c r="K64" s="321"/>
      <c r="L64" s="321"/>
      <c r="M64" s="321"/>
      <c r="N64" s="321"/>
      <c r="O64" s="321"/>
      <c r="P64" s="321"/>
      <c r="S64" s="320"/>
    </row>
    <row r="65" spans="1:19" ht="15.6" hidden="1" customHeight="1" x14ac:dyDescent="0.25">
      <c r="A65" s="337">
        <v>41</v>
      </c>
      <c r="B65" s="312" t="s">
        <v>23</v>
      </c>
      <c r="C65" s="312"/>
      <c r="D65" s="312"/>
      <c r="E65" s="388">
        <f>SUM(E66)</f>
        <v>25000</v>
      </c>
      <c r="F65" s="388">
        <f>SUM(F66)</f>
        <v>25000</v>
      </c>
      <c r="G65" s="389">
        <f>SUM(G66)</f>
        <v>25000</v>
      </c>
      <c r="H65" s="389"/>
      <c r="I65" s="389"/>
      <c r="J65" s="310"/>
      <c r="K65" s="310"/>
      <c r="L65" s="310"/>
      <c r="M65" s="310"/>
      <c r="N65" s="310"/>
      <c r="O65" s="310"/>
      <c r="P65" s="310"/>
      <c r="S65" s="320">
        <f>SUM(F65:M65)</f>
        <v>50000</v>
      </c>
    </row>
    <row r="66" spans="1:19" ht="15.6" hidden="1" customHeight="1" x14ac:dyDescent="0.25">
      <c r="A66" s="338">
        <v>412</v>
      </c>
      <c r="B66" s="304" t="s">
        <v>254</v>
      </c>
      <c r="C66" s="304"/>
      <c r="D66" s="304"/>
      <c r="E66" s="390">
        <v>25000</v>
      </c>
      <c r="F66" s="390">
        <v>25000</v>
      </c>
      <c r="G66" s="390">
        <v>25000</v>
      </c>
      <c r="H66" s="390"/>
      <c r="I66" s="390"/>
      <c r="J66" s="321"/>
      <c r="K66" s="339"/>
      <c r="L66" s="339"/>
      <c r="M66" s="339"/>
      <c r="N66" s="339"/>
      <c r="O66" s="339"/>
      <c r="P66" s="339"/>
      <c r="S66" s="320"/>
    </row>
    <row r="67" spans="1:19" ht="36" hidden="1" customHeight="1" x14ac:dyDescent="0.25">
      <c r="A67" s="311">
        <v>42</v>
      </c>
      <c r="B67" s="312" t="s">
        <v>41</v>
      </c>
      <c r="C67" s="312"/>
      <c r="D67" s="312"/>
      <c r="E67" s="388">
        <f>SUM(E68:E69)</f>
        <v>2975000</v>
      </c>
      <c r="F67" s="388">
        <f>SUM(F68:F69)</f>
        <v>2975000</v>
      </c>
      <c r="G67" s="388">
        <f>SUM(G68:G69)</f>
        <v>2975000</v>
      </c>
      <c r="H67" s="388"/>
      <c r="I67" s="388"/>
      <c r="J67" s="310"/>
      <c r="K67" s="310"/>
      <c r="L67" s="310"/>
      <c r="M67" s="310"/>
      <c r="N67" s="310"/>
      <c r="O67" s="310"/>
      <c r="P67" s="310"/>
      <c r="S67" s="320">
        <f>SUM(F67:M67)</f>
        <v>5950000</v>
      </c>
    </row>
    <row r="68" spans="1:19" s="340" customFormat="1" ht="15.6" hidden="1" customHeight="1" x14ac:dyDescent="0.25">
      <c r="A68" s="303">
        <v>421</v>
      </c>
      <c r="B68" s="304" t="s">
        <v>255</v>
      </c>
      <c r="C68" s="304"/>
      <c r="D68" s="304"/>
      <c r="E68" s="390">
        <v>2000000</v>
      </c>
      <c r="F68" s="390">
        <v>2000000</v>
      </c>
      <c r="G68" s="390">
        <v>2000000</v>
      </c>
      <c r="H68" s="390"/>
      <c r="I68" s="390"/>
      <c r="J68" s="321"/>
      <c r="K68" s="321"/>
      <c r="L68" s="321"/>
      <c r="M68" s="321"/>
      <c r="N68" s="321"/>
      <c r="O68" s="321"/>
      <c r="P68" s="321"/>
    </row>
    <row r="69" spans="1:19" s="340" customFormat="1" ht="15.6" hidden="1" customHeight="1" x14ac:dyDescent="0.25">
      <c r="A69" s="305">
        <v>422</v>
      </c>
      <c r="B69" s="306" t="s">
        <v>172</v>
      </c>
      <c r="C69" s="306"/>
      <c r="D69" s="306"/>
      <c r="E69" s="392">
        <v>975000</v>
      </c>
      <c r="F69" s="392">
        <v>975000</v>
      </c>
      <c r="G69" s="392">
        <v>975000</v>
      </c>
      <c r="H69" s="392"/>
      <c r="I69" s="392"/>
      <c r="J69" s="321"/>
      <c r="K69" s="321"/>
      <c r="L69" s="321"/>
      <c r="M69" s="321"/>
      <c r="N69" s="321"/>
      <c r="O69" s="321"/>
      <c r="P69" s="321"/>
    </row>
    <row r="70" spans="1:19" s="315" customFormat="1" ht="15.6" hidden="1" customHeight="1" x14ac:dyDescent="0.25">
      <c r="A70" s="651" t="s">
        <v>256</v>
      </c>
      <c r="B70" s="652"/>
      <c r="C70" s="329"/>
      <c r="D70" s="329"/>
      <c r="E70" s="386">
        <f>SUM(E63,E65,E67)</f>
        <v>4243113</v>
      </c>
      <c r="F70" s="386">
        <f>SUM(F63,F65,F67)</f>
        <v>4243113</v>
      </c>
      <c r="G70" s="386">
        <f>SUM(G63,G65,G67)</f>
        <v>4243113</v>
      </c>
      <c r="H70" s="386"/>
      <c r="I70" s="386"/>
      <c r="J70" s="310"/>
      <c r="K70" s="310"/>
      <c r="L70" s="310"/>
      <c r="M70" s="310"/>
      <c r="N70" s="310"/>
      <c r="O70" s="310"/>
      <c r="P70" s="310"/>
      <c r="Q70" s="341" t="e">
        <f>SUM(#REF!,Q63,#REF!,Q65,Q67)</f>
        <v>#REF!</v>
      </c>
      <c r="R70" s="308" t="e">
        <f>SUM(#REF!,R63,#REF!,R65,R67)</f>
        <v>#REF!</v>
      </c>
      <c r="S70" s="308" t="e">
        <f>SUM(#REF!,S63,#REF!,S65,S67)</f>
        <v>#REF!</v>
      </c>
    </row>
    <row r="71" spans="1:19" s="315" customFormat="1" ht="15.6" hidden="1" customHeight="1" x14ac:dyDescent="0.25">
      <c r="A71" s="309"/>
      <c r="B71" s="309"/>
      <c r="C71" s="309"/>
      <c r="D71" s="309"/>
      <c r="E71" s="387"/>
      <c r="F71" s="387"/>
      <c r="G71" s="387"/>
      <c r="H71" s="387"/>
      <c r="I71" s="387"/>
      <c r="J71" s="310"/>
      <c r="K71" s="310"/>
      <c r="L71" s="310"/>
      <c r="M71" s="310"/>
      <c r="N71" s="310"/>
      <c r="O71" s="310"/>
      <c r="P71" s="310"/>
      <c r="S71" s="320"/>
    </row>
    <row r="72" spans="1:19" s="315" customFormat="1" ht="15.6" hidden="1" customHeight="1" x14ac:dyDescent="0.25">
      <c r="A72" s="336" t="s">
        <v>257</v>
      </c>
      <c r="B72" s="309"/>
      <c r="C72" s="309"/>
      <c r="D72" s="309"/>
      <c r="E72" s="387"/>
      <c r="F72" s="387"/>
      <c r="G72" s="387"/>
      <c r="H72" s="387"/>
      <c r="I72" s="387"/>
      <c r="J72" s="310"/>
      <c r="K72" s="310"/>
      <c r="L72" s="310"/>
      <c r="M72" s="310"/>
      <c r="N72" s="310"/>
      <c r="O72" s="310"/>
      <c r="P72" s="310"/>
      <c r="S72" s="320"/>
    </row>
    <row r="73" spans="1:19" s="317" customFormat="1" ht="32.25" hidden="1" customHeight="1" x14ac:dyDescent="0.25">
      <c r="A73" s="636" t="s">
        <v>253</v>
      </c>
      <c r="B73" s="638" t="s">
        <v>222</v>
      </c>
      <c r="C73" s="297"/>
      <c r="D73" s="297"/>
      <c r="E73" s="640" t="s">
        <v>223</v>
      </c>
      <c r="F73" s="640" t="s">
        <v>224</v>
      </c>
      <c r="G73" s="640" t="s">
        <v>225</v>
      </c>
      <c r="H73" s="640"/>
      <c r="I73" s="640"/>
      <c r="J73" s="649"/>
      <c r="K73" s="650"/>
      <c r="L73" s="650"/>
      <c r="M73" s="650"/>
      <c r="N73" s="650"/>
      <c r="O73" s="646"/>
      <c r="P73" s="646"/>
      <c r="Q73" s="316" t="s">
        <v>235</v>
      </c>
      <c r="R73" s="316" t="s">
        <v>236</v>
      </c>
    </row>
    <row r="74" spans="1:19" s="317" customFormat="1" ht="15" hidden="1" customHeight="1" x14ac:dyDescent="0.25">
      <c r="A74" s="637"/>
      <c r="B74" s="639"/>
      <c r="C74" s="298"/>
      <c r="D74" s="298"/>
      <c r="E74" s="641"/>
      <c r="F74" s="641"/>
      <c r="G74" s="641"/>
      <c r="H74" s="641"/>
      <c r="I74" s="641"/>
      <c r="J74" s="649"/>
      <c r="K74" s="650"/>
      <c r="L74" s="650"/>
      <c r="M74" s="650"/>
      <c r="N74" s="650"/>
      <c r="O74" s="646"/>
      <c r="P74" s="646"/>
      <c r="Q74" s="318"/>
      <c r="R74" s="318"/>
    </row>
    <row r="75" spans="1:19" s="320" customFormat="1" ht="14.25" hidden="1" customHeight="1" x14ac:dyDescent="0.25">
      <c r="A75" s="342">
        <v>31</v>
      </c>
      <c r="B75" s="300" t="s">
        <v>22</v>
      </c>
      <c r="C75" s="300"/>
      <c r="D75" s="300"/>
      <c r="E75" s="380">
        <f>SUM(E76:E77)</f>
        <v>1086000</v>
      </c>
      <c r="F75" s="380">
        <f>SUM(F76:F77)</f>
        <v>1086000</v>
      </c>
      <c r="G75" s="381">
        <f>SUM(G76:G77)</f>
        <v>1086000</v>
      </c>
      <c r="H75" s="381"/>
      <c r="I75" s="381"/>
      <c r="J75" s="310"/>
      <c r="K75" s="310"/>
      <c r="L75" s="310"/>
      <c r="M75" s="310"/>
      <c r="N75" s="310"/>
      <c r="O75" s="310"/>
      <c r="P75" s="310"/>
      <c r="Q75" s="343">
        <f>SUM(Q76:Q77)</f>
        <v>0</v>
      </c>
      <c r="R75" s="344">
        <f>SUM(R76:R77)</f>
        <v>0</v>
      </c>
      <c r="S75" s="320">
        <f>SUM(F75:M75)</f>
        <v>2172000</v>
      </c>
    </row>
    <row r="76" spans="1:19" ht="14.25" hidden="1" customHeight="1" x14ac:dyDescent="0.25">
      <c r="A76" s="338">
        <v>311</v>
      </c>
      <c r="B76" s="304" t="s">
        <v>258</v>
      </c>
      <c r="C76" s="304"/>
      <c r="D76" s="304"/>
      <c r="E76" s="390">
        <v>1000000</v>
      </c>
      <c r="F76" s="401">
        <v>1000000</v>
      </c>
      <c r="G76" s="391">
        <v>1000000</v>
      </c>
      <c r="H76" s="391"/>
      <c r="I76" s="391"/>
      <c r="J76" s="321"/>
      <c r="K76" s="310"/>
      <c r="L76" s="321"/>
      <c r="M76" s="321"/>
      <c r="N76" s="321"/>
      <c r="O76" s="321"/>
      <c r="P76" s="321"/>
      <c r="Q76" s="292">
        <v>0</v>
      </c>
      <c r="R76" s="292">
        <v>0</v>
      </c>
      <c r="S76" s="320"/>
    </row>
    <row r="77" spans="1:19" ht="18.75" hidden="1" customHeight="1" x14ac:dyDescent="0.25">
      <c r="A77" s="303">
        <v>313</v>
      </c>
      <c r="B77" s="304" t="s">
        <v>185</v>
      </c>
      <c r="C77" s="304"/>
      <c r="D77" s="304"/>
      <c r="E77" s="390">
        <v>86000</v>
      </c>
      <c r="F77" s="401">
        <v>86000</v>
      </c>
      <c r="G77" s="391">
        <v>86000</v>
      </c>
      <c r="H77" s="391"/>
      <c r="I77" s="391"/>
      <c r="J77" s="321"/>
      <c r="K77" s="310"/>
      <c r="L77" s="321"/>
      <c r="M77" s="321"/>
      <c r="N77" s="321"/>
      <c r="O77" s="321"/>
      <c r="P77" s="321"/>
      <c r="Q77" s="292">
        <v>0</v>
      </c>
      <c r="R77" s="292">
        <v>0</v>
      </c>
      <c r="S77" s="320"/>
    </row>
    <row r="78" spans="1:19" s="315" customFormat="1" ht="15.75" hidden="1" customHeight="1" x14ac:dyDescent="0.25">
      <c r="A78" s="311">
        <v>38</v>
      </c>
      <c r="B78" s="346" t="s">
        <v>195</v>
      </c>
      <c r="C78" s="346"/>
      <c r="D78" s="346"/>
      <c r="E78" s="388">
        <f>SUM(E79)</f>
        <v>14000</v>
      </c>
      <c r="F78" s="388">
        <f>SUM(F79)</f>
        <v>14000</v>
      </c>
      <c r="G78" s="389">
        <f>SUM(G79)</f>
        <v>14000</v>
      </c>
      <c r="H78" s="389"/>
      <c r="I78" s="389"/>
      <c r="J78" s="310"/>
      <c r="K78" s="310"/>
      <c r="L78" s="310"/>
      <c r="M78" s="310"/>
      <c r="N78" s="310"/>
      <c r="O78" s="310"/>
      <c r="P78" s="310"/>
      <c r="Q78" s="315">
        <v>0</v>
      </c>
      <c r="R78" s="315">
        <v>0</v>
      </c>
      <c r="S78" s="315">
        <f>SUM(F78:M78)</f>
        <v>28000</v>
      </c>
    </row>
    <row r="79" spans="1:19" ht="12.75" hidden="1" customHeight="1" x14ac:dyDescent="0.25">
      <c r="A79" s="303">
        <v>381</v>
      </c>
      <c r="B79" s="304" t="s">
        <v>136</v>
      </c>
      <c r="C79" s="304"/>
      <c r="D79" s="304"/>
      <c r="E79" s="390">
        <v>14000</v>
      </c>
      <c r="F79" s="401">
        <v>14000</v>
      </c>
      <c r="G79" s="402">
        <v>14000</v>
      </c>
      <c r="H79" s="402"/>
      <c r="I79" s="402"/>
      <c r="J79" s="321"/>
      <c r="K79" s="310"/>
      <c r="L79" s="321"/>
      <c r="M79" s="321"/>
      <c r="N79" s="321"/>
      <c r="O79" s="321"/>
      <c r="P79" s="321"/>
      <c r="Q79" s="292">
        <v>0</v>
      </c>
      <c r="R79" s="292">
        <v>0</v>
      </c>
      <c r="S79" s="320"/>
    </row>
    <row r="80" spans="1:19" ht="37.5" hidden="1" customHeight="1" x14ac:dyDescent="0.25">
      <c r="A80" s="311">
        <v>42</v>
      </c>
      <c r="B80" s="312" t="s">
        <v>41</v>
      </c>
      <c r="C80" s="312"/>
      <c r="D80" s="312"/>
      <c r="E80" s="388">
        <f>SUM(E81:E83)</f>
        <v>1500000</v>
      </c>
      <c r="F80" s="388">
        <f>SUM(F81:F83)</f>
        <v>1500000</v>
      </c>
      <c r="G80" s="389">
        <f>SUM(G81:G83)</f>
        <v>1500000</v>
      </c>
      <c r="H80" s="389"/>
      <c r="I80" s="389"/>
      <c r="J80" s="310"/>
      <c r="K80" s="310"/>
      <c r="L80" s="310"/>
      <c r="M80" s="310"/>
      <c r="N80" s="310"/>
      <c r="O80" s="310"/>
      <c r="P80" s="310"/>
      <c r="S80" s="320">
        <f>SUM(F80:M80)</f>
        <v>3000000</v>
      </c>
    </row>
    <row r="81" spans="1:19" ht="15.6" hidden="1" customHeight="1" x14ac:dyDescent="0.25">
      <c r="A81" s="303">
        <v>422</v>
      </c>
      <c r="B81" s="304" t="s">
        <v>172</v>
      </c>
      <c r="C81" s="304"/>
      <c r="D81" s="304"/>
      <c r="E81" s="390">
        <v>1296000</v>
      </c>
      <c r="F81" s="390">
        <v>1296000</v>
      </c>
      <c r="G81" s="391">
        <v>1296000</v>
      </c>
      <c r="H81" s="391"/>
      <c r="I81" s="391"/>
      <c r="J81" s="321"/>
      <c r="K81" s="310"/>
      <c r="L81" s="321"/>
      <c r="M81" s="321"/>
      <c r="N81" s="321"/>
      <c r="O81" s="321"/>
      <c r="P81" s="321"/>
      <c r="S81" s="320"/>
    </row>
    <row r="82" spans="1:19" ht="13.5" hidden="1" customHeight="1" x14ac:dyDescent="0.25">
      <c r="A82" s="303">
        <v>424</v>
      </c>
      <c r="B82" s="304" t="s">
        <v>191</v>
      </c>
      <c r="C82" s="304"/>
      <c r="D82" s="304"/>
      <c r="E82" s="390">
        <v>4000</v>
      </c>
      <c r="F82" s="390">
        <v>4000</v>
      </c>
      <c r="G82" s="391">
        <v>4000</v>
      </c>
      <c r="H82" s="391"/>
      <c r="I82" s="391"/>
      <c r="J82" s="321"/>
      <c r="K82" s="310"/>
      <c r="L82" s="321"/>
      <c r="M82" s="321"/>
      <c r="N82" s="321"/>
      <c r="O82" s="321"/>
      <c r="P82" s="321"/>
      <c r="S82" s="320"/>
    </row>
    <row r="83" spans="1:19" ht="15.6" hidden="1" customHeight="1" x14ac:dyDescent="0.25">
      <c r="A83" s="305">
        <v>426</v>
      </c>
      <c r="B83" s="306" t="s">
        <v>180</v>
      </c>
      <c r="C83" s="306"/>
      <c r="D83" s="306"/>
      <c r="E83" s="392">
        <v>200000</v>
      </c>
      <c r="F83" s="392">
        <v>200000</v>
      </c>
      <c r="G83" s="393">
        <v>200000</v>
      </c>
      <c r="H83" s="393"/>
      <c r="I83" s="393"/>
      <c r="J83" s="321"/>
      <c r="K83" s="310"/>
      <c r="L83" s="321"/>
      <c r="M83" s="321"/>
      <c r="N83" s="321"/>
      <c r="O83" s="321"/>
      <c r="P83" s="321"/>
      <c r="S83" s="320"/>
    </row>
    <row r="84" spans="1:19" s="315" customFormat="1" ht="15.6" hidden="1" customHeight="1" x14ac:dyDescent="0.25">
      <c r="A84" s="651" t="s">
        <v>256</v>
      </c>
      <c r="B84" s="652"/>
      <c r="C84" s="329"/>
      <c r="D84" s="329"/>
      <c r="E84" s="386">
        <f>SUM(E75,E78,E80)</f>
        <v>2600000</v>
      </c>
      <c r="F84" s="386">
        <f>SUM(F75,F78,F80)</f>
        <v>2600000</v>
      </c>
      <c r="G84" s="386">
        <f>SUM(G75,G78,G80)</f>
        <v>2600000</v>
      </c>
      <c r="H84" s="386"/>
      <c r="I84" s="386"/>
      <c r="J84" s="310"/>
      <c r="K84" s="310"/>
      <c r="L84" s="310"/>
      <c r="M84" s="310"/>
      <c r="N84" s="310"/>
      <c r="O84" s="310"/>
      <c r="P84" s="310"/>
      <c r="Q84" s="341" t="e">
        <f>SUM(Q75,Q78,#REF!,#REF!,Q80)</f>
        <v>#REF!</v>
      </c>
      <c r="R84" s="308" t="e">
        <f>SUM(R75,R78,#REF!,#REF!,R80)</f>
        <v>#REF!</v>
      </c>
      <c r="S84" s="308" t="e">
        <f>SUM(S75,S78,#REF!,#REF!,S80)</f>
        <v>#REF!</v>
      </c>
    </row>
    <row r="85" spans="1:19" s="315" customFormat="1" ht="15.6" hidden="1" customHeight="1" x14ac:dyDescent="0.25">
      <c r="A85" s="309"/>
      <c r="B85" s="309"/>
      <c r="C85" s="309"/>
      <c r="D85" s="309"/>
      <c r="E85" s="387"/>
      <c r="F85" s="387"/>
      <c r="G85" s="387"/>
      <c r="H85" s="387"/>
      <c r="I85" s="387"/>
      <c r="J85" s="310"/>
      <c r="K85" s="310"/>
      <c r="L85" s="310"/>
      <c r="M85" s="310"/>
      <c r="N85" s="310"/>
      <c r="O85" s="310"/>
      <c r="P85" s="310"/>
      <c r="S85" s="320"/>
    </row>
    <row r="86" spans="1:19" s="315" customFormat="1" ht="15.6" hidden="1" customHeight="1" x14ac:dyDescent="0.25">
      <c r="A86" s="315" t="s">
        <v>231</v>
      </c>
      <c r="B86" s="309"/>
      <c r="C86" s="309"/>
      <c r="D86" s="309"/>
      <c r="E86" s="387"/>
      <c r="F86" s="387"/>
      <c r="G86" s="387"/>
      <c r="H86" s="387"/>
      <c r="I86" s="387"/>
      <c r="J86" s="310"/>
      <c r="K86" s="310"/>
      <c r="L86" s="310"/>
      <c r="M86" s="310"/>
      <c r="N86" s="310"/>
      <c r="O86" s="310"/>
      <c r="P86" s="310"/>
      <c r="S86" s="320"/>
    </row>
    <row r="87" spans="1:19" s="317" customFormat="1" ht="32.25" hidden="1" customHeight="1" x14ac:dyDescent="0.25">
      <c r="A87" s="636" t="s">
        <v>253</v>
      </c>
      <c r="B87" s="638" t="s">
        <v>222</v>
      </c>
      <c r="C87" s="297"/>
      <c r="D87" s="297"/>
      <c r="E87" s="640" t="s">
        <v>223</v>
      </c>
      <c r="F87" s="640" t="s">
        <v>224</v>
      </c>
      <c r="G87" s="640" t="s">
        <v>225</v>
      </c>
      <c r="H87" s="640"/>
      <c r="I87" s="640"/>
      <c r="J87" s="649"/>
      <c r="K87" s="650"/>
      <c r="L87" s="650"/>
      <c r="M87" s="650"/>
      <c r="N87" s="650"/>
      <c r="O87" s="646"/>
      <c r="P87" s="646"/>
      <c r="Q87" s="316" t="s">
        <v>235</v>
      </c>
      <c r="R87" s="316" t="s">
        <v>236</v>
      </c>
    </row>
    <row r="88" spans="1:19" s="317" customFormat="1" ht="15" hidden="1" customHeight="1" x14ac:dyDescent="0.25">
      <c r="A88" s="637"/>
      <c r="B88" s="639"/>
      <c r="C88" s="298"/>
      <c r="D88" s="298"/>
      <c r="E88" s="641"/>
      <c r="F88" s="641"/>
      <c r="G88" s="641"/>
      <c r="H88" s="641"/>
      <c r="I88" s="641"/>
      <c r="J88" s="649"/>
      <c r="K88" s="650"/>
      <c r="L88" s="650"/>
      <c r="M88" s="650"/>
      <c r="N88" s="650"/>
      <c r="O88" s="646"/>
      <c r="P88" s="646"/>
      <c r="Q88" s="318"/>
      <c r="R88" s="318"/>
    </row>
    <row r="89" spans="1:19" s="320" customFormat="1" ht="14.25" hidden="1" customHeight="1" x14ac:dyDescent="0.25">
      <c r="A89" s="342">
        <v>31</v>
      </c>
      <c r="B89" s="300" t="s">
        <v>22</v>
      </c>
      <c r="C89" s="300"/>
      <c r="D89" s="300"/>
      <c r="E89" s="380">
        <f>SUM(E90:E92)</f>
        <v>93562200</v>
      </c>
      <c r="F89" s="380">
        <f>SUM(F90:F92)</f>
        <v>93562200</v>
      </c>
      <c r="G89" s="381">
        <f>SUM(G90:G92)</f>
        <v>93562200</v>
      </c>
      <c r="H89" s="381"/>
      <c r="I89" s="381"/>
      <c r="J89" s="310"/>
      <c r="K89" s="310"/>
      <c r="L89" s="310"/>
      <c r="M89" s="310"/>
      <c r="N89" s="310"/>
      <c r="O89" s="310"/>
      <c r="P89" s="310"/>
      <c r="Q89" s="343">
        <f>SUM(Q90:Q92)</f>
        <v>0</v>
      </c>
      <c r="R89" s="344">
        <f>SUM(R90:R92)</f>
        <v>0</v>
      </c>
      <c r="S89" s="320">
        <f>SUM(F89:M89)</f>
        <v>187124400</v>
      </c>
    </row>
    <row r="90" spans="1:19" ht="14.25" hidden="1" customHeight="1" x14ac:dyDescent="0.25">
      <c r="A90" s="338">
        <v>311</v>
      </c>
      <c r="B90" s="304" t="s">
        <v>258</v>
      </c>
      <c r="C90" s="304"/>
      <c r="D90" s="304"/>
      <c r="E90" s="390">
        <v>78040000</v>
      </c>
      <c r="F90" s="401">
        <v>78040000</v>
      </c>
      <c r="G90" s="391">
        <v>78040000</v>
      </c>
      <c r="H90" s="391"/>
      <c r="I90" s="391"/>
      <c r="J90" s="321"/>
      <c r="K90" s="321"/>
      <c r="L90" s="321"/>
      <c r="M90" s="321"/>
      <c r="N90" s="321"/>
      <c r="O90" s="321"/>
      <c r="P90" s="321"/>
      <c r="Q90" s="292">
        <v>0</v>
      </c>
      <c r="R90" s="292">
        <v>0</v>
      </c>
      <c r="S90" s="320"/>
    </row>
    <row r="91" spans="1:19" ht="14.25" hidden="1" customHeight="1" x14ac:dyDescent="0.25">
      <c r="A91" s="303">
        <v>312</v>
      </c>
      <c r="B91" s="304" t="s">
        <v>259</v>
      </c>
      <c r="C91" s="304"/>
      <c r="D91" s="304"/>
      <c r="E91" s="390">
        <v>2356200</v>
      </c>
      <c r="F91" s="401">
        <v>2356200</v>
      </c>
      <c r="G91" s="391">
        <v>2356200</v>
      </c>
      <c r="H91" s="391"/>
      <c r="I91" s="391"/>
      <c r="J91" s="321"/>
      <c r="K91" s="321"/>
      <c r="L91" s="321"/>
      <c r="M91" s="321"/>
      <c r="N91" s="321"/>
      <c r="O91" s="321"/>
      <c r="P91" s="321"/>
      <c r="Q91" s="292">
        <v>0</v>
      </c>
      <c r="R91" s="292">
        <v>0</v>
      </c>
      <c r="S91" s="320"/>
    </row>
    <row r="92" spans="1:19" ht="18.75" hidden="1" customHeight="1" x14ac:dyDescent="0.25">
      <c r="A92" s="303">
        <v>313</v>
      </c>
      <c r="B92" s="304" t="s">
        <v>185</v>
      </c>
      <c r="C92" s="304"/>
      <c r="D92" s="304"/>
      <c r="E92" s="390">
        <v>13166000</v>
      </c>
      <c r="F92" s="401">
        <v>13166000</v>
      </c>
      <c r="G92" s="391">
        <v>13166000</v>
      </c>
      <c r="H92" s="391"/>
      <c r="I92" s="391"/>
      <c r="J92" s="321"/>
      <c r="K92" s="321"/>
      <c r="L92" s="321"/>
      <c r="M92" s="321"/>
      <c r="N92" s="321"/>
      <c r="O92" s="321"/>
      <c r="P92" s="321"/>
      <c r="Q92" s="292">
        <v>0</v>
      </c>
      <c r="R92" s="292">
        <v>0</v>
      </c>
      <c r="S92" s="320"/>
    </row>
    <row r="93" spans="1:19" s="320" customFormat="1" ht="15.75" hidden="1" customHeight="1" x14ac:dyDescent="0.25">
      <c r="A93" s="311">
        <v>32</v>
      </c>
      <c r="B93" s="312" t="s">
        <v>34</v>
      </c>
      <c r="C93" s="312"/>
      <c r="D93" s="312"/>
      <c r="E93" s="388">
        <f>SUM(E94:E97)</f>
        <v>39696515</v>
      </c>
      <c r="F93" s="388">
        <f>SUM(F94:F97)</f>
        <v>38921220</v>
      </c>
      <c r="G93" s="389">
        <f>SUM(G94:G97)</f>
        <v>38911220</v>
      </c>
      <c r="H93" s="389"/>
      <c r="I93" s="389"/>
      <c r="J93" s="310"/>
      <c r="K93" s="310"/>
      <c r="L93" s="310"/>
      <c r="M93" s="310"/>
      <c r="N93" s="310"/>
      <c r="O93" s="310"/>
      <c r="P93" s="310"/>
      <c r="Q93" s="320">
        <v>0</v>
      </c>
      <c r="R93" s="320">
        <v>0</v>
      </c>
      <c r="S93" s="320">
        <f>SUM(F93:M93)</f>
        <v>77832440</v>
      </c>
    </row>
    <row r="94" spans="1:19" ht="21" hidden="1" customHeight="1" x14ac:dyDescent="0.25">
      <c r="A94" s="303">
        <v>321</v>
      </c>
      <c r="B94" s="304" t="s">
        <v>169</v>
      </c>
      <c r="C94" s="304"/>
      <c r="D94" s="304"/>
      <c r="E94" s="390">
        <v>2634538</v>
      </c>
      <c r="F94" s="401">
        <v>2634538</v>
      </c>
      <c r="G94" s="383">
        <v>2634538</v>
      </c>
      <c r="H94" s="383"/>
      <c r="I94" s="383"/>
      <c r="J94" s="321"/>
      <c r="K94" s="321"/>
      <c r="L94" s="321"/>
      <c r="M94" s="321"/>
      <c r="N94" s="321"/>
      <c r="O94" s="321"/>
      <c r="P94" s="321"/>
      <c r="Q94" s="292">
        <v>0</v>
      </c>
      <c r="R94" s="292">
        <v>0</v>
      </c>
      <c r="S94" s="320"/>
    </row>
    <row r="95" spans="1:19" ht="14.25" hidden="1" customHeight="1" x14ac:dyDescent="0.25">
      <c r="A95" s="303">
        <v>322</v>
      </c>
      <c r="B95" s="304" t="s">
        <v>170</v>
      </c>
      <c r="C95" s="304"/>
      <c r="D95" s="304"/>
      <c r="E95" s="390">
        <f>32727000-1326966</f>
        <v>31400034</v>
      </c>
      <c r="F95" s="390">
        <f>32727000-1327265</f>
        <v>31399735</v>
      </c>
      <c r="G95" s="383">
        <f>32727000-1316965</f>
        <v>31410035</v>
      </c>
      <c r="H95" s="383"/>
      <c r="I95" s="383"/>
      <c r="J95" s="321"/>
      <c r="K95" s="321"/>
      <c r="L95" s="321"/>
      <c r="M95" s="321"/>
      <c r="N95" s="321"/>
      <c r="O95" s="321"/>
      <c r="P95" s="321"/>
      <c r="Q95" s="292">
        <v>0</v>
      </c>
      <c r="R95" s="292">
        <v>0</v>
      </c>
      <c r="S95" s="320"/>
    </row>
    <row r="96" spans="1:19" ht="18" hidden="1" customHeight="1" x14ac:dyDescent="0.25">
      <c r="A96" s="303">
        <v>323</v>
      </c>
      <c r="B96" s="304" t="s">
        <v>171</v>
      </c>
      <c r="C96" s="304"/>
      <c r="D96" s="304"/>
      <c r="E96" s="390">
        <f>5336877-76559</f>
        <v>5260318</v>
      </c>
      <c r="F96" s="390">
        <f>5336877-851555</f>
        <v>4485322</v>
      </c>
      <c r="G96" s="383">
        <f>5336877-871855</f>
        <v>4465022</v>
      </c>
      <c r="H96" s="383"/>
      <c r="I96" s="383"/>
      <c r="J96" s="321"/>
      <c r="K96" s="321"/>
      <c r="L96" s="321"/>
      <c r="M96" s="321"/>
      <c r="N96" s="321"/>
      <c r="O96" s="321"/>
      <c r="P96" s="321"/>
      <c r="S96" s="320"/>
    </row>
    <row r="97" spans="1:19" ht="15.6" hidden="1" customHeight="1" x14ac:dyDescent="0.25">
      <c r="A97" s="303">
        <v>329</v>
      </c>
      <c r="B97" s="304" t="s">
        <v>157</v>
      </c>
      <c r="C97" s="304"/>
      <c r="D97" s="304"/>
      <c r="E97" s="390">
        <v>401625</v>
      </c>
      <c r="F97" s="390">
        <v>401625</v>
      </c>
      <c r="G97" s="383">
        <v>401625</v>
      </c>
      <c r="H97" s="383"/>
      <c r="I97" s="383"/>
      <c r="J97" s="321"/>
      <c r="K97" s="321"/>
      <c r="L97" s="321"/>
      <c r="M97" s="321"/>
      <c r="N97" s="321"/>
      <c r="O97" s="321"/>
      <c r="P97" s="321"/>
      <c r="S97" s="320"/>
    </row>
    <row r="98" spans="1:19" s="320" customFormat="1" ht="15.6" hidden="1" customHeight="1" x14ac:dyDescent="0.25">
      <c r="A98" s="311">
        <v>34</v>
      </c>
      <c r="B98" s="312" t="s">
        <v>63</v>
      </c>
      <c r="C98" s="312"/>
      <c r="D98" s="312"/>
      <c r="E98" s="388">
        <f>SUM(E99:E100)</f>
        <v>500000</v>
      </c>
      <c r="F98" s="388">
        <f>SUM(F99:F100)</f>
        <v>500000</v>
      </c>
      <c r="G98" s="389">
        <f>SUM(G99:G100)</f>
        <v>500000</v>
      </c>
      <c r="H98" s="389"/>
      <c r="I98" s="389"/>
      <c r="J98" s="310"/>
      <c r="K98" s="310"/>
      <c r="L98" s="310"/>
      <c r="M98" s="310"/>
      <c r="N98" s="310"/>
      <c r="O98" s="310"/>
      <c r="P98" s="310"/>
      <c r="S98" s="320">
        <f>SUM(F98:M98)</f>
        <v>1000000</v>
      </c>
    </row>
    <row r="99" spans="1:19" ht="15.6" hidden="1" customHeight="1" x14ac:dyDescent="0.25">
      <c r="A99" s="303">
        <v>342</v>
      </c>
      <c r="B99" s="304" t="s">
        <v>260</v>
      </c>
      <c r="C99" s="304"/>
      <c r="D99" s="304"/>
      <c r="E99" s="390">
        <v>100000</v>
      </c>
      <c r="F99" s="390">
        <v>100000</v>
      </c>
      <c r="G99" s="391">
        <v>100000</v>
      </c>
      <c r="H99" s="391"/>
      <c r="I99" s="391"/>
      <c r="J99" s="321"/>
      <c r="K99" s="321"/>
      <c r="L99" s="321"/>
      <c r="M99" s="321"/>
      <c r="N99" s="321"/>
      <c r="O99" s="321"/>
      <c r="P99" s="321"/>
    </row>
    <row r="100" spans="1:19" ht="15.6" hidden="1" customHeight="1" x14ac:dyDescent="0.25">
      <c r="A100" s="303">
        <v>343</v>
      </c>
      <c r="B100" s="304" t="s">
        <v>179</v>
      </c>
      <c r="C100" s="304"/>
      <c r="D100" s="304"/>
      <c r="E100" s="390">
        <v>400000</v>
      </c>
      <c r="F100" s="390">
        <v>400000</v>
      </c>
      <c r="G100" s="383">
        <v>400000</v>
      </c>
      <c r="H100" s="383"/>
      <c r="I100" s="383"/>
      <c r="J100" s="321"/>
      <c r="K100" s="321"/>
      <c r="L100" s="321"/>
      <c r="M100" s="321"/>
      <c r="N100" s="321"/>
      <c r="O100" s="321"/>
      <c r="P100" s="321"/>
      <c r="S100" s="320"/>
    </row>
    <row r="101" spans="1:19" s="320" customFormat="1" ht="31.15" hidden="1" customHeight="1" x14ac:dyDescent="0.25">
      <c r="A101" s="311">
        <v>37</v>
      </c>
      <c r="B101" s="312" t="s">
        <v>70</v>
      </c>
      <c r="C101" s="312"/>
      <c r="D101" s="312"/>
      <c r="E101" s="388">
        <f>SUM(E102)</f>
        <v>120000</v>
      </c>
      <c r="F101" s="388">
        <f>SUM(F102)</f>
        <v>120000</v>
      </c>
      <c r="G101" s="389">
        <f>SUM(G102)</f>
        <v>120000</v>
      </c>
      <c r="H101" s="389"/>
      <c r="I101" s="389"/>
      <c r="J101" s="310"/>
      <c r="K101" s="310"/>
      <c r="L101" s="310"/>
      <c r="M101" s="310"/>
      <c r="N101" s="310"/>
      <c r="O101" s="310"/>
      <c r="P101" s="310"/>
    </row>
    <row r="102" spans="1:19" ht="31.15" hidden="1" customHeight="1" x14ac:dyDescent="0.25">
      <c r="A102" s="305">
        <v>372</v>
      </c>
      <c r="B102" s="306" t="s">
        <v>213</v>
      </c>
      <c r="C102" s="306"/>
      <c r="D102" s="306"/>
      <c r="E102" s="392">
        <v>120000</v>
      </c>
      <c r="F102" s="392">
        <v>120000</v>
      </c>
      <c r="G102" s="385">
        <v>120000</v>
      </c>
      <c r="H102" s="385"/>
      <c r="I102" s="385"/>
      <c r="J102" s="321"/>
      <c r="K102" s="321"/>
      <c r="L102" s="321"/>
      <c r="M102" s="321"/>
      <c r="N102" s="321"/>
      <c r="O102" s="321"/>
      <c r="P102" s="321"/>
      <c r="S102" s="320"/>
    </row>
    <row r="103" spans="1:19" s="315" customFormat="1" ht="15.75" hidden="1" customHeight="1" x14ac:dyDescent="0.25">
      <c r="A103" s="651" t="s">
        <v>256</v>
      </c>
      <c r="B103" s="652"/>
      <c r="C103" s="329"/>
      <c r="D103" s="329"/>
      <c r="E103" s="386">
        <f>SUM(E89,E93,E98,E101)</f>
        <v>133878715</v>
      </c>
      <c r="F103" s="386">
        <f>SUM(F89,F93,F98,F101)</f>
        <v>133103420</v>
      </c>
      <c r="G103" s="386">
        <f>SUM(G89,G93,G98,G101)</f>
        <v>133093420</v>
      </c>
      <c r="H103" s="386"/>
      <c r="I103" s="386"/>
      <c r="J103" s="310"/>
      <c r="K103" s="310"/>
      <c r="L103" s="310"/>
      <c r="M103" s="310"/>
      <c r="N103" s="310"/>
      <c r="O103" s="310"/>
      <c r="P103" s="310"/>
      <c r="Q103" s="341" t="e">
        <f>SUM(Q89,Q93,Q98,#REF!,#REF!)</f>
        <v>#REF!</v>
      </c>
      <c r="R103" s="308" t="e">
        <f>SUM(R89,R93,R98,#REF!,#REF!)</f>
        <v>#REF!</v>
      </c>
      <c r="S103" s="308" t="e">
        <f>SUM(S89,S93,S98,#REF!,#REF!)</f>
        <v>#REF!</v>
      </c>
    </row>
    <row r="104" spans="1:19" s="315" customFormat="1" ht="15.6" hidden="1" customHeight="1" x14ac:dyDescent="0.25">
      <c r="A104" s="309"/>
      <c r="B104" s="309"/>
      <c r="C104" s="309"/>
      <c r="D104" s="309"/>
      <c r="E104" s="387"/>
      <c r="F104" s="387"/>
      <c r="G104" s="387"/>
      <c r="H104" s="387"/>
      <c r="I104" s="387"/>
      <c r="J104" s="310"/>
      <c r="K104" s="310"/>
      <c r="L104" s="310"/>
      <c r="M104" s="310"/>
      <c r="N104" s="310"/>
      <c r="O104" s="310"/>
      <c r="P104" s="310"/>
      <c r="S104" s="320"/>
    </row>
    <row r="105" spans="1:19" s="315" customFormat="1" ht="15.6" hidden="1" customHeight="1" x14ac:dyDescent="0.25">
      <c r="A105" s="315" t="s">
        <v>261</v>
      </c>
      <c r="B105" s="309"/>
      <c r="C105" s="309"/>
      <c r="D105" s="309"/>
      <c r="E105" s="387"/>
      <c r="F105" s="387"/>
      <c r="G105" s="387"/>
      <c r="H105" s="387"/>
      <c r="I105" s="387"/>
      <c r="J105" s="310"/>
      <c r="K105" s="310"/>
      <c r="L105" s="310"/>
      <c r="M105" s="310"/>
      <c r="N105" s="310"/>
      <c r="O105" s="310"/>
      <c r="P105" s="310"/>
      <c r="S105" s="320"/>
    </row>
    <row r="106" spans="1:19" s="317" customFormat="1" ht="32.25" hidden="1" customHeight="1" x14ac:dyDescent="0.25">
      <c r="A106" s="636" t="s">
        <v>253</v>
      </c>
      <c r="B106" s="638" t="s">
        <v>222</v>
      </c>
      <c r="C106" s="297"/>
      <c r="D106" s="297"/>
      <c r="E106" s="640" t="s">
        <v>223</v>
      </c>
      <c r="F106" s="640" t="s">
        <v>224</v>
      </c>
      <c r="G106" s="640" t="s">
        <v>225</v>
      </c>
      <c r="H106" s="640"/>
      <c r="I106" s="640"/>
      <c r="J106" s="649"/>
      <c r="K106" s="650"/>
      <c r="L106" s="650"/>
      <c r="M106" s="650"/>
      <c r="N106" s="650"/>
      <c r="O106" s="646"/>
      <c r="P106" s="646"/>
      <c r="Q106" s="316" t="s">
        <v>235</v>
      </c>
      <c r="R106" s="316" t="s">
        <v>236</v>
      </c>
    </row>
    <row r="107" spans="1:19" s="317" customFormat="1" ht="15" hidden="1" customHeight="1" x14ac:dyDescent="0.25">
      <c r="A107" s="637"/>
      <c r="B107" s="639"/>
      <c r="C107" s="298"/>
      <c r="D107" s="298"/>
      <c r="E107" s="641"/>
      <c r="F107" s="641"/>
      <c r="G107" s="641"/>
      <c r="H107" s="641"/>
      <c r="I107" s="641"/>
      <c r="J107" s="649"/>
      <c r="K107" s="650"/>
      <c r="L107" s="650"/>
      <c r="M107" s="650"/>
      <c r="N107" s="650"/>
      <c r="O107" s="646"/>
      <c r="P107" s="646"/>
      <c r="Q107" s="318"/>
      <c r="R107" s="318"/>
    </row>
    <row r="108" spans="1:19" s="320" customFormat="1" ht="15.75" hidden="1" customHeight="1" x14ac:dyDescent="0.25">
      <c r="A108" s="299">
        <v>32</v>
      </c>
      <c r="B108" s="300" t="s">
        <v>34</v>
      </c>
      <c r="C108" s="300"/>
      <c r="D108" s="300"/>
      <c r="E108" s="380">
        <f>SUM(E109:E110)</f>
        <v>719740</v>
      </c>
      <c r="F108" s="380">
        <f>SUM(F109:F110)</f>
        <v>650000</v>
      </c>
      <c r="G108" s="381">
        <f>SUM(G109:G110)</f>
        <v>650000</v>
      </c>
      <c r="H108" s="381"/>
      <c r="I108" s="381"/>
      <c r="J108" s="310"/>
      <c r="K108" s="310"/>
      <c r="L108" s="310"/>
      <c r="M108" s="310"/>
      <c r="N108" s="310"/>
      <c r="O108" s="310"/>
      <c r="P108" s="310"/>
      <c r="Q108" s="320">
        <v>0</v>
      </c>
      <c r="R108" s="320">
        <v>0</v>
      </c>
      <c r="S108" s="320">
        <f>SUM(F108:M108)</f>
        <v>1300000</v>
      </c>
    </row>
    <row r="109" spans="1:19" ht="14.25" hidden="1" customHeight="1" x14ac:dyDescent="0.25">
      <c r="A109" s="303">
        <v>321</v>
      </c>
      <c r="B109" s="304" t="s">
        <v>169</v>
      </c>
      <c r="C109" s="304"/>
      <c r="D109" s="304"/>
      <c r="E109" s="390">
        <v>52940</v>
      </c>
      <c r="F109" s="401">
        <v>50000</v>
      </c>
      <c r="G109" s="402">
        <v>50000</v>
      </c>
      <c r="H109" s="402"/>
      <c r="I109" s="402"/>
      <c r="J109" s="321"/>
      <c r="K109" s="321"/>
      <c r="L109" s="321"/>
      <c r="M109" s="321"/>
      <c r="N109" s="321"/>
      <c r="O109" s="321"/>
      <c r="P109" s="321"/>
      <c r="Q109" s="292">
        <v>0</v>
      </c>
      <c r="R109" s="292">
        <v>0</v>
      </c>
      <c r="S109" s="320"/>
    </row>
    <row r="110" spans="1:19" ht="14.25" hidden="1" customHeight="1" x14ac:dyDescent="0.25">
      <c r="A110" s="303">
        <v>322</v>
      </c>
      <c r="B110" s="304" t="s">
        <v>170</v>
      </c>
      <c r="C110" s="304"/>
      <c r="D110" s="304"/>
      <c r="E110" s="390">
        <f>690240-23440</f>
        <v>666800</v>
      </c>
      <c r="F110" s="390">
        <v>600000</v>
      </c>
      <c r="G110" s="402">
        <v>600000</v>
      </c>
      <c r="H110" s="402"/>
      <c r="I110" s="402"/>
      <c r="J110" s="321"/>
      <c r="K110" s="321"/>
      <c r="L110" s="321"/>
      <c r="M110" s="321"/>
      <c r="N110" s="321"/>
      <c r="O110" s="321"/>
      <c r="P110" s="321"/>
      <c r="Q110" s="292">
        <v>0</v>
      </c>
      <c r="R110" s="292">
        <v>0</v>
      </c>
      <c r="S110" s="320"/>
    </row>
    <row r="111" spans="1:19" ht="15" hidden="1" customHeight="1" x14ac:dyDescent="0.25">
      <c r="A111" s="311">
        <v>42</v>
      </c>
      <c r="B111" s="312" t="s">
        <v>41</v>
      </c>
      <c r="C111" s="312"/>
      <c r="D111" s="312"/>
      <c r="E111" s="388">
        <f>SUM(E112:E113)</f>
        <v>421000</v>
      </c>
      <c r="F111" s="388">
        <f>SUM(F112:F113)</f>
        <v>350000</v>
      </c>
      <c r="G111" s="389">
        <f>SUM(G112:G113)</f>
        <v>350000</v>
      </c>
      <c r="H111" s="389"/>
      <c r="I111" s="389"/>
      <c r="J111" s="310"/>
      <c r="K111" s="310"/>
      <c r="L111" s="310"/>
      <c r="M111" s="310"/>
      <c r="N111" s="310"/>
      <c r="O111" s="310"/>
      <c r="P111" s="310"/>
      <c r="S111" s="320">
        <f>SUM(F111:M111)</f>
        <v>700000</v>
      </c>
    </row>
    <row r="112" spans="1:19" ht="15.6" hidden="1" customHeight="1" x14ac:dyDescent="0.25">
      <c r="A112" s="303">
        <v>422</v>
      </c>
      <c r="B112" s="304" t="s">
        <v>172</v>
      </c>
      <c r="C112" s="304"/>
      <c r="D112" s="304"/>
      <c r="E112" s="390">
        <v>420000</v>
      </c>
      <c r="F112" s="390">
        <v>350000</v>
      </c>
      <c r="G112" s="391">
        <v>350000</v>
      </c>
      <c r="H112" s="391"/>
      <c r="I112" s="391"/>
      <c r="J112" s="321"/>
      <c r="K112" s="321"/>
      <c r="L112" s="321"/>
      <c r="M112" s="321"/>
      <c r="N112" s="321"/>
      <c r="O112" s="321"/>
      <c r="P112" s="321"/>
      <c r="S112" s="320"/>
    </row>
    <row r="113" spans="1:19" ht="31.15" hidden="1" customHeight="1" x14ac:dyDescent="0.25">
      <c r="A113" s="305">
        <v>424</v>
      </c>
      <c r="B113" s="306" t="s">
        <v>191</v>
      </c>
      <c r="C113" s="306"/>
      <c r="D113" s="306"/>
      <c r="E113" s="392">
        <v>1000</v>
      </c>
      <c r="F113" s="392"/>
      <c r="G113" s="393"/>
      <c r="H113" s="393"/>
      <c r="I113" s="393"/>
      <c r="J113" s="321"/>
      <c r="K113" s="321"/>
      <c r="L113" s="321"/>
      <c r="M113" s="321"/>
      <c r="N113" s="321"/>
      <c r="O113" s="321"/>
      <c r="P113" s="321"/>
    </row>
    <row r="114" spans="1:19" s="315" customFormat="1" ht="15.6" hidden="1" customHeight="1" x14ac:dyDescent="0.25">
      <c r="A114" s="651" t="s">
        <v>256</v>
      </c>
      <c r="B114" s="652"/>
      <c r="C114" s="329"/>
      <c r="D114" s="329"/>
      <c r="E114" s="386">
        <f>SUM(E108,E111)</f>
        <v>1140740</v>
      </c>
      <c r="F114" s="386">
        <f>SUM(F108,F111)</f>
        <v>1000000</v>
      </c>
      <c r="G114" s="386">
        <f>SUM(G108,G111)</f>
        <v>1000000</v>
      </c>
      <c r="H114" s="386"/>
      <c r="I114" s="386"/>
      <c r="J114" s="310"/>
      <c r="K114" s="310"/>
      <c r="L114" s="310"/>
      <c r="M114" s="310"/>
      <c r="N114" s="310"/>
      <c r="O114" s="310"/>
      <c r="P114" s="310"/>
      <c r="Q114" s="341" t="e">
        <f>SUM(#REF!,Q108,#REF!,#REF!,Q111)</f>
        <v>#REF!</v>
      </c>
      <c r="R114" s="308" t="e">
        <f>SUM(#REF!,R108,#REF!,#REF!,R111)</f>
        <v>#REF!</v>
      </c>
      <c r="S114" s="308" t="e">
        <f>SUM(#REF!,S108,#REF!,#REF!,S111)</f>
        <v>#REF!</v>
      </c>
    </row>
    <row r="115" spans="1:19" ht="27.75" hidden="1" customHeight="1" x14ac:dyDescent="0.25">
      <c r="A115" s="347">
        <v>3212</v>
      </c>
      <c r="B115" s="348" t="s">
        <v>188</v>
      </c>
      <c r="C115" s="348"/>
      <c r="D115" s="348"/>
      <c r="E115" s="403">
        <f>SUM(F115:N115)</f>
        <v>0</v>
      </c>
      <c r="F115" s="401"/>
      <c r="G115" s="401"/>
      <c r="H115" s="401"/>
      <c r="I115" s="401"/>
      <c r="J115" s="429"/>
      <c r="K115" s="350"/>
      <c r="L115" s="350"/>
      <c r="M115" s="350"/>
      <c r="N115" s="350"/>
      <c r="O115" s="350"/>
      <c r="P115" s="351"/>
      <c r="Q115" s="292">
        <v>0</v>
      </c>
      <c r="R115" s="292">
        <v>0</v>
      </c>
    </row>
    <row r="116" spans="1:19" ht="14.25" hidden="1" customHeight="1" x14ac:dyDescent="0.25">
      <c r="A116" s="347">
        <v>3213</v>
      </c>
      <c r="B116" s="348" t="s">
        <v>144</v>
      </c>
      <c r="C116" s="348"/>
      <c r="D116" s="348"/>
      <c r="E116" s="403">
        <f>SUM(F116:N116)</f>
        <v>0</v>
      </c>
      <c r="F116" s="401"/>
      <c r="G116" s="401"/>
      <c r="H116" s="401"/>
      <c r="I116" s="401"/>
      <c r="J116" s="349"/>
      <c r="K116" s="345"/>
      <c r="L116" s="345"/>
      <c r="M116" s="345"/>
      <c r="N116" s="345"/>
      <c r="O116" s="345"/>
      <c r="P116" s="352"/>
      <c r="Q116" s="292">
        <v>0</v>
      </c>
      <c r="R116" s="292">
        <v>0</v>
      </c>
    </row>
    <row r="117" spans="1:19" ht="14.25" hidden="1" customHeight="1" x14ac:dyDescent="0.25">
      <c r="A117" s="311">
        <v>322</v>
      </c>
      <c r="B117" s="312" t="s">
        <v>170</v>
      </c>
      <c r="C117" s="312"/>
      <c r="D117" s="312"/>
      <c r="E117" s="404">
        <f>SUM(F117:N117)</f>
        <v>0</v>
      </c>
      <c r="F117" s="388">
        <f>SUM(F118)</f>
        <v>0</v>
      </c>
      <c r="G117" s="388">
        <f t="shared" ref="G117:P117" si="0">SUM(G118)</f>
        <v>0</v>
      </c>
      <c r="H117" s="388">
        <f t="shared" si="0"/>
        <v>0</v>
      </c>
      <c r="I117" s="388">
        <f t="shared" si="0"/>
        <v>0</v>
      </c>
      <c r="J117" s="313">
        <f>SUM(J118)</f>
        <v>0</v>
      </c>
      <c r="K117" s="313">
        <f t="shared" si="0"/>
        <v>0</v>
      </c>
      <c r="L117" s="313">
        <f t="shared" si="0"/>
        <v>0</v>
      </c>
      <c r="M117" s="313">
        <f t="shared" si="0"/>
        <v>0</v>
      </c>
      <c r="N117" s="313">
        <f t="shared" si="0"/>
        <v>0</v>
      </c>
      <c r="O117" s="313">
        <f t="shared" si="0"/>
        <v>0</v>
      </c>
      <c r="P117" s="314">
        <f t="shared" si="0"/>
        <v>0</v>
      </c>
      <c r="Q117" s="292">
        <v>0</v>
      </c>
      <c r="R117" s="292">
        <v>0</v>
      </c>
    </row>
    <row r="118" spans="1:19" ht="14.25" hidden="1" customHeight="1" x14ac:dyDescent="0.25">
      <c r="A118" s="353">
        <v>3225</v>
      </c>
      <c r="B118" s="354" t="s">
        <v>146</v>
      </c>
      <c r="C118" s="354"/>
      <c r="D118" s="354"/>
      <c r="E118" s="405">
        <f>SUM(F118:N118)</f>
        <v>0</v>
      </c>
      <c r="F118" s="406"/>
      <c r="G118" s="407"/>
      <c r="H118" s="407"/>
      <c r="I118" s="407"/>
      <c r="J118" s="355"/>
      <c r="K118" s="357"/>
      <c r="L118" s="357"/>
      <c r="M118" s="357"/>
      <c r="N118" s="357"/>
      <c r="O118" s="356"/>
      <c r="P118" s="358"/>
      <c r="Q118" s="292">
        <v>0</v>
      </c>
      <c r="R118" s="292">
        <v>0</v>
      </c>
    </row>
    <row r="119" spans="1:19" s="315" customFormat="1" ht="15" hidden="1" customHeight="1" x14ac:dyDescent="0.25">
      <c r="A119" s="651" t="s">
        <v>256</v>
      </c>
      <c r="B119" s="652"/>
      <c r="C119" s="329"/>
      <c r="D119" s="329"/>
      <c r="E119" s="396">
        <f>SUM(E113)</f>
        <v>1000</v>
      </c>
      <c r="F119" s="396">
        <f>SUM(F113)</f>
        <v>0</v>
      </c>
      <c r="G119" s="396">
        <f t="shared" ref="G119:P119" si="1">SUM(G113)</f>
        <v>0</v>
      </c>
      <c r="H119" s="396">
        <f t="shared" ref="H119:I119" si="2">SUM(H113)</f>
        <v>0</v>
      </c>
      <c r="I119" s="396">
        <f t="shared" si="2"/>
        <v>0</v>
      </c>
      <c r="J119" s="308">
        <f>SUM(J113)</f>
        <v>0</v>
      </c>
      <c r="K119" s="330">
        <f t="shared" si="1"/>
        <v>0</v>
      </c>
      <c r="L119" s="330">
        <f t="shared" si="1"/>
        <v>0</v>
      </c>
      <c r="M119" s="330">
        <f t="shared" si="1"/>
        <v>0</v>
      </c>
      <c r="N119" s="330">
        <f>SUM(N113)</f>
        <v>0</v>
      </c>
      <c r="O119" s="330">
        <f t="shared" si="1"/>
        <v>0</v>
      </c>
      <c r="P119" s="330">
        <f t="shared" si="1"/>
        <v>0</v>
      </c>
    </row>
    <row r="120" spans="1:19" s="315" customFormat="1" ht="15.6" hidden="1" customHeight="1" x14ac:dyDescent="0.25">
      <c r="A120" s="359"/>
      <c r="B120" s="309"/>
      <c r="C120" s="309"/>
      <c r="D120" s="309"/>
      <c r="E120" s="408"/>
      <c r="F120" s="408"/>
      <c r="G120" s="408"/>
      <c r="H120" s="408"/>
      <c r="I120" s="408"/>
      <c r="J120" s="310"/>
      <c r="K120" s="336"/>
      <c r="L120" s="336"/>
      <c r="M120" s="336"/>
      <c r="N120" s="336"/>
      <c r="O120" s="336"/>
      <c r="P120" s="336"/>
    </row>
    <row r="121" spans="1:19" s="315" customFormat="1" ht="15.6" hidden="1" customHeight="1" x14ac:dyDescent="0.25">
      <c r="A121" s="655" t="s">
        <v>262</v>
      </c>
      <c r="B121" s="655"/>
      <c r="C121" s="655"/>
      <c r="D121" s="655"/>
      <c r="E121" s="655"/>
      <c r="F121" s="400" t="s">
        <v>263</v>
      </c>
      <c r="G121" s="398"/>
      <c r="H121" s="398"/>
      <c r="I121" s="398"/>
      <c r="J121" s="424"/>
      <c r="K121" s="336"/>
      <c r="L121" s="336"/>
      <c r="M121" s="336"/>
      <c r="N121" s="336"/>
      <c r="O121" s="336"/>
      <c r="P121" s="336"/>
    </row>
    <row r="122" spans="1:19" s="317" customFormat="1" ht="32.25" hidden="1" customHeight="1" x14ac:dyDescent="0.25">
      <c r="A122" s="636" t="s">
        <v>253</v>
      </c>
      <c r="B122" s="638" t="s">
        <v>222</v>
      </c>
      <c r="C122" s="297"/>
      <c r="D122" s="297"/>
      <c r="E122" s="640" t="s">
        <v>264</v>
      </c>
      <c r="F122" s="656" t="s">
        <v>17</v>
      </c>
      <c r="G122" s="656" t="s">
        <v>265</v>
      </c>
      <c r="H122" s="656" t="s">
        <v>268</v>
      </c>
      <c r="I122" s="656" t="s">
        <v>268</v>
      </c>
      <c r="J122" s="660" t="s">
        <v>266</v>
      </c>
      <c r="K122" s="662" t="s">
        <v>267</v>
      </c>
      <c r="L122" s="662" t="s">
        <v>268</v>
      </c>
      <c r="M122" s="662" t="s">
        <v>269</v>
      </c>
      <c r="N122" s="662">
        <v>922</v>
      </c>
      <c r="O122" s="658" t="s">
        <v>270</v>
      </c>
      <c r="P122" s="658" t="s">
        <v>271</v>
      </c>
      <c r="Q122" s="316" t="s">
        <v>235</v>
      </c>
      <c r="R122" s="316" t="s">
        <v>236</v>
      </c>
    </row>
    <row r="123" spans="1:19" s="317" customFormat="1" ht="65.25" hidden="1" customHeight="1" x14ac:dyDescent="0.25">
      <c r="A123" s="637"/>
      <c r="B123" s="639"/>
      <c r="C123" s="298"/>
      <c r="D123" s="298"/>
      <c r="E123" s="641"/>
      <c r="F123" s="657"/>
      <c r="G123" s="657"/>
      <c r="H123" s="657"/>
      <c r="I123" s="657"/>
      <c r="J123" s="661"/>
      <c r="K123" s="663"/>
      <c r="L123" s="663"/>
      <c r="M123" s="663"/>
      <c r="N123" s="663"/>
      <c r="O123" s="659"/>
      <c r="P123" s="659"/>
      <c r="Q123" s="318"/>
      <c r="R123" s="318"/>
    </row>
    <row r="124" spans="1:19" ht="14.25" hidden="1" customHeight="1" x14ac:dyDescent="0.25">
      <c r="A124" s="299">
        <v>32</v>
      </c>
      <c r="B124" s="300" t="s">
        <v>34</v>
      </c>
      <c r="C124" s="300"/>
      <c r="D124" s="300"/>
      <c r="E124" s="409">
        <f t="shared" ref="E124:E129" si="3">SUM(F124:N124)</f>
        <v>0</v>
      </c>
      <c r="F124" s="380">
        <f t="shared" ref="F124:L124" si="4">SUM(F125,F128)</f>
        <v>0</v>
      </c>
      <c r="G124" s="380">
        <f t="shared" si="4"/>
        <v>0</v>
      </c>
      <c r="H124" s="380">
        <f t="shared" ref="H124:I124" si="5">SUM(H125,H128)</f>
        <v>0</v>
      </c>
      <c r="I124" s="380">
        <f t="shared" si="5"/>
        <v>0</v>
      </c>
      <c r="J124" s="301">
        <f>SUM(J125,J128)</f>
        <v>0</v>
      </c>
      <c r="K124" s="301">
        <f t="shared" si="4"/>
        <v>0</v>
      </c>
      <c r="L124" s="301">
        <f t="shared" si="4"/>
        <v>0</v>
      </c>
      <c r="M124" s="301">
        <f>SUM(M125,M128)</f>
        <v>0</v>
      </c>
      <c r="N124" s="301">
        <f>SUM(N125,N128)</f>
        <v>0</v>
      </c>
      <c r="O124" s="301">
        <f>SUM(E124*1.1)</f>
        <v>0</v>
      </c>
      <c r="P124" s="302">
        <f>SUM(O124*1.099)</f>
        <v>0</v>
      </c>
      <c r="Q124" s="292">
        <v>0</v>
      </c>
      <c r="R124" s="292">
        <v>0</v>
      </c>
    </row>
    <row r="125" spans="1:19" ht="14.25" hidden="1" customHeight="1" x14ac:dyDescent="0.25">
      <c r="A125" s="311">
        <v>321</v>
      </c>
      <c r="B125" s="312" t="s">
        <v>169</v>
      </c>
      <c r="C125" s="312"/>
      <c r="D125" s="312"/>
      <c r="E125" s="404">
        <f t="shared" si="3"/>
        <v>0</v>
      </c>
      <c r="F125" s="388">
        <f t="shared" ref="F125:P125" si="6">SUM(F126:F127)</f>
        <v>0</v>
      </c>
      <c r="G125" s="388">
        <f t="shared" si="6"/>
        <v>0</v>
      </c>
      <c r="H125" s="388">
        <f t="shared" ref="H125:I125" si="7">SUM(H126:H127)</f>
        <v>0</v>
      </c>
      <c r="I125" s="388">
        <f t="shared" si="7"/>
        <v>0</v>
      </c>
      <c r="J125" s="313">
        <f>SUM(J126:J127)</f>
        <v>0</v>
      </c>
      <c r="K125" s="313">
        <f t="shared" si="6"/>
        <v>0</v>
      </c>
      <c r="L125" s="313">
        <f t="shared" si="6"/>
        <v>0</v>
      </c>
      <c r="M125" s="313">
        <f>SUM(M126:M127)</f>
        <v>0</v>
      </c>
      <c r="N125" s="313">
        <f>SUM(N126:N127)</f>
        <v>0</v>
      </c>
      <c r="O125" s="313">
        <f t="shared" si="6"/>
        <v>0</v>
      </c>
      <c r="P125" s="314">
        <f t="shared" si="6"/>
        <v>0</v>
      </c>
      <c r="Q125" s="292">
        <v>0</v>
      </c>
      <c r="R125" s="292">
        <v>0</v>
      </c>
    </row>
    <row r="126" spans="1:19" ht="27.75" hidden="1" customHeight="1" x14ac:dyDescent="0.25">
      <c r="A126" s="347">
        <v>3212</v>
      </c>
      <c r="B126" s="348" t="s">
        <v>188</v>
      </c>
      <c r="C126" s="348"/>
      <c r="D126" s="348"/>
      <c r="E126" s="403">
        <f t="shared" si="3"/>
        <v>0</v>
      </c>
      <c r="F126" s="401"/>
      <c r="G126" s="401"/>
      <c r="H126" s="401"/>
      <c r="I126" s="401"/>
      <c r="J126" s="349"/>
      <c r="K126" s="345"/>
      <c r="L126" s="345"/>
      <c r="M126" s="345"/>
      <c r="N126" s="345"/>
      <c r="O126" s="345"/>
      <c r="P126" s="352"/>
      <c r="Q126" s="292">
        <v>0</v>
      </c>
      <c r="R126" s="292">
        <v>0</v>
      </c>
    </row>
    <row r="127" spans="1:19" ht="14.25" hidden="1" customHeight="1" x14ac:dyDescent="0.25">
      <c r="A127" s="347">
        <v>3213</v>
      </c>
      <c r="B127" s="348" t="s">
        <v>144</v>
      </c>
      <c r="C127" s="348"/>
      <c r="D127" s="348"/>
      <c r="E127" s="403">
        <f t="shared" si="3"/>
        <v>0</v>
      </c>
      <c r="F127" s="401"/>
      <c r="G127" s="401"/>
      <c r="H127" s="401"/>
      <c r="I127" s="401"/>
      <c r="J127" s="349"/>
      <c r="K127" s="345"/>
      <c r="L127" s="345"/>
      <c r="M127" s="345"/>
      <c r="N127" s="345"/>
      <c r="O127" s="345"/>
      <c r="P127" s="352"/>
      <c r="Q127" s="292">
        <v>0</v>
      </c>
      <c r="R127" s="292">
        <v>0</v>
      </c>
    </row>
    <row r="128" spans="1:19" ht="14.25" hidden="1" customHeight="1" x14ac:dyDescent="0.25">
      <c r="A128" s="311">
        <v>322</v>
      </c>
      <c r="B128" s="312" t="s">
        <v>170</v>
      </c>
      <c r="C128" s="312"/>
      <c r="D128" s="312"/>
      <c r="E128" s="404">
        <f t="shared" si="3"/>
        <v>0</v>
      </c>
      <c r="F128" s="388">
        <f t="shared" ref="F128:P128" si="8">SUM(F129)</f>
        <v>0</v>
      </c>
      <c r="G128" s="388">
        <f t="shared" si="8"/>
        <v>0</v>
      </c>
      <c r="H128" s="388">
        <f t="shared" si="8"/>
        <v>0</v>
      </c>
      <c r="I128" s="388">
        <f t="shared" si="8"/>
        <v>0</v>
      </c>
      <c r="J128" s="313">
        <f>SUM(J129)</f>
        <v>0</v>
      </c>
      <c r="K128" s="313">
        <f t="shared" si="8"/>
        <v>0</v>
      </c>
      <c r="L128" s="313">
        <f t="shared" si="8"/>
        <v>0</v>
      </c>
      <c r="M128" s="313">
        <f>SUM(M129)</f>
        <v>0</v>
      </c>
      <c r="N128" s="313">
        <f>SUM(N129)</f>
        <v>0</v>
      </c>
      <c r="O128" s="313">
        <f t="shared" si="8"/>
        <v>0</v>
      </c>
      <c r="P128" s="314">
        <f t="shared" si="8"/>
        <v>0</v>
      </c>
      <c r="Q128" s="292">
        <v>0</v>
      </c>
      <c r="R128" s="292">
        <v>0</v>
      </c>
    </row>
    <row r="129" spans="1:18" ht="14.25" hidden="1" customHeight="1" x14ac:dyDescent="0.25">
      <c r="A129" s="353">
        <v>3225</v>
      </c>
      <c r="B129" s="354" t="s">
        <v>146</v>
      </c>
      <c r="C129" s="354"/>
      <c r="D129" s="354"/>
      <c r="E129" s="405">
        <f t="shared" si="3"/>
        <v>0</v>
      </c>
      <c r="F129" s="406"/>
      <c r="G129" s="407"/>
      <c r="H129" s="407"/>
      <c r="I129" s="407"/>
      <c r="J129" s="355"/>
      <c r="K129" s="357"/>
      <c r="L129" s="357"/>
      <c r="M129" s="357"/>
      <c r="N129" s="357"/>
      <c r="O129" s="356"/>
      <c r="P129" s="358"/>
      <c r="Q129" s="292">
        <v>0</v>
      </c>
      <c r="R129" s="292">
        <v>0</v>
      </c>
    </row>
    <row r="130" spans="1:18" s="315" customFormat="1" ht="15.6" hidden="1" customHeight="1" x14ac:dyDescent="0.25">
      <c r="A130" s="651" t="s">
        <v>256</v>
      </c>
      <c r="B130" s="652"/>
      <c r="C130" s="329"/>
      <c r="D130" s="329"/>
      <c r="E130" s="396">
        <f>SUM(E124)</f>
        <v>0</v>
      </c>
      <c r="F130" s="396">
        <f>SUM(F124)</f>
        <v>0</v>
      </c>
      <c r="G130" s="396">
        <f t="shared" ref="G130:P130" si="9">SUM(G124)</f>
        <v>0</v>
      </c>
      <c r="H130" s="396">
        <f t="shared" ref="H130:I130" si="10">SUM(H124)</f>
        <v>0</v>
      </c>
      <c r="I130" s="396">
        <f t="shared" si="10"/>
        <v>0</v>
      </c>
      <c r="J130" s="308">
        <f>SUM(J124)</f>
        <v>0</v>
      </c>
      <c r="K130" s="330">
        <f t="shared" si="9"/>
        <v>0</v>
      </c>
      <c r="L130" s="330">
        <f t="shared" si="9"/>
        <v>0</v>
      </c>
      <c r="M130" s="330">
        <f>SUM(M124)</f>
        <v>0</v>
      </c>
      <c r="N130" s="330">
        <f>SUM(N124)</f>
        <v>0</v>
      </c>
      <c r="O130" s="330">
        <f t="shared" si="9"/>
        <v>0</v>
      </c>
      <c r="P130" s="330">
        <f t="shared" si="9"/>
        <v>0</v>
      </c>
    </row>
    <row r="131" spans="1:18" s="315" customFormat="1" ht="15.6" hidden="1" customHeight="1" x14ac:dyDescent="0.25">
      <c r="A131" s="309"/>
      <c r="B131" s="309"/>
      <c r="C131" s="309"/>
      <c r="D131" s="309"/>
      <c r="E131" s="408"/>
      <c r="F131" s="408"/>
      <c r="G131" s="408"/>
      <c r="H131" s="408"/>
      <c r="I131" s="408"/>
      <c r="J131" s="310"/>
      <c r="K131" s="336"/>
      <c r="L131" s="336"/>
      <c r="M131" s="336"/>
      <c r="N131" s="336"/>
      <c r="O131" s="336"/>
      <c r="P131" s="336"/>
    </row>
    <row r="132" spans="1:18" s="333" customFormat="1" ht="21" hidden="1" customHeight="1" x14ac:dyDescent="0.25">
      <c r="A132" s="655" t="s">
        <v>262</v>
      </c>
      <c r="B132" s="655"/>
      <c r="C132" s="655"/>
      <c r="D132" s="655"/>
      <c r="E132" s="655"/>
      <c r="F132" s="400" t="s">
        <v>272</v>
      </c>
      <c r="G132" s="398"/>
      <c r="H132" s="398"/>
      <c r="I132" s="398"/>
      <c r="J132" s="424"/>
    </row>
    <row r="133" spans="1:18" s="317" customFormat="1" ht="32.25" hidden="1" customHeight="1" x14ac:dyDescent="0.25">
      <c r="A133" s="636" t="s">
        <v>253</v>
      </c>
      <c r="B133" s="638" t="s">
        <v>222</v>
      </c>
      <c r="C133" s="297"/>
      <c r="D133" s="297"/>
      <c r="E133" s="640" t="s">
        <v>264</v>
      </c>
      <c r="F133" s="656" t="s">
        <v>17</v>
      </c>
      <c r="G133" s="656" t="s">
        <v>265</v>
      </c>
      <c r="H133" s="656" t="s">
        <v>268</v>
      </c>
      <c r="I133" s="656" t="s">
        <v>268</v>
      </c>
      <c r="J133" s="660" t="s">
        <v>266</v>
      </c>
      <c r="K133" s="662" t="s">
        <v>267</v>
      </c>
      <c r="L133" s="662" t="s">
        <v>268</v>
      </c>
      <c r="M133" s="662" t="s">
        <v>269</v>
      </c>
      <c r="N133" s="662">
        <v>922</v>
      </c>
      <c r="O133" s="658" t="s">
        <v>270</v>
      </c>
      <c r="P133" s="658" t="s">
        <v>271</v>
      </c>
      <c r="Q133" s="316" t="s">
        <v>235</v>
      </c>
      <c r="R133" s="316" t="s">
        <v>236</v>
      </c>
    </row>
    <row r="134" spans="1:18" s="317" customFormat="1" ht="60" hidden="1" customHeight="1" x14ac:dyDescent="0.25">
      <c r="A134" s="637"/>
      <c r="B134" s="639"/>
      <c r="C134" s="298"/>
      <c r="D134" s="298"/>
      <c r="E134" s="641"/>
      <c r="F134" s="657"/>
      <c r="G134" s="657"/>
      <c r="H134" s="657"/>
      <c r="I134" s="657"/>
      <c r="J134" s="661"/>
      <c r="K134" s="663"/>
      <c r="L134" s="663"/>
      <c r="M134" s="663"/>
      <c r="N134" s="663"/>
      <c r="O134" s="659"/>
      <c r="P134" s="659"/>
      <c r="Q134" s="318"/>
      <c r="R134" s="318"/>
    </row>
    <row r="135" spans="1:18" ht="14.25" hidden="1" customHeight="1" x14ac:dyDescent="0.25">
      <c r="A135" s="299">
        <v>32</v>
      </c>
      <c r="B135" s="300" t="s">
        <v>34</v>
      </c>
      <c r="C135" s="300"/>
      <c r="D135" s="300"/>
      <c r="E135" s="409">
        <f t="shared" ref="E135:E145" si="11">SUM(F135:N135)</f>
        <v>0</v>
      </c>
      <c r="F135" s="380">
        <f>SUM(F136,F138,F142)</f>
        <v>0</v>
      </c>
      <c r="G135" s="380">
        <f t="shared" ref="G135:M135" si="12">SUM(G136,G138,G142)</f>
        <v>0</v>
      </c>
      <c r="H135" s="380">
        <f t="shared" ref="H135:I135" si="13">SUM(H136,H138,H142)</f>
        <v>0</v>
      </c>
      <c r="I135" s="380">
        <f t="shared" si="13"/>
        <v>0</v>
      </c>
      <c r="J135" s="301">
        <f>SUM(J136,J138,J142)</f>
        <v>0</v>
      </c>
      <c r="K135" s="301">
        <f t="shared" si="12"/>
        <v>0</v>
      </c>
      <c r="L135" s="301">
        <f t="shared" si="12"/>
        <v>0</v>
      </c>
      <c r="M135" s="301">
        <f t="shared" si="12"/>
        <v>0</v>
      </c>
      <c r="N135" s="301">
        <f>SUM(N136,N138,N142)</f>
        <v>0</v>
      </c>
      <c r="O135" s="301">
        <f>SUM(E135*1.1)</f>
        <v>0</v>
      </c>
      <c r="P135" s="302">
        <f>SUM(O135*1.099)</f>
        <v>0</v>
      </c>
      <c r="Q135" s="292">
        <v>0</v>
      </c>
      <c r="R135" s="292">
        <v>0</v>
      </c>
    </row>
    <row r="136" spans="1:18" ht="14.25" hidden="1" customHeight="1" x14ac:dyDescent="0.25">
      <c r="A136" s="311">
        <v>321</v>
      </c>
      <c r="B136" s="312" t="s">
        <v>169</v>
      </c>
      <c r="C136" s="312"/>
      <c r="D136" s="312"/>
      <c r="E136" s="404">
        <f t="shared" si="11"/>
        <v>0</v>
      </c>
      <c r="F136" s="388">
        <f>SUM(F137)</f>
        <v>0</v>
      </c>
      <c r="G136" s="388">
        <f t="shared" ref="G136:P136" si="14">SUM(G137)</f>
        <v>0</v>
      </c>
      <c r="H136" s="388">
        <f t="shared" si="14"/>
        <v>0</v>
      </c>
      <c r="I136" s="388">
        <f t="shared" si="14"/>
        <v>0</v>
      </c>
      <c r="J136" s="313">
        <f>SUM(J137)</f>
        <v>0</v>
      </c>
      <c r="K136" s="313">
        <f t="shared" si="14"/>
        <v>0</v>
      </c>
      <c r="L136" s="313">
        <f t="shared" si="14"/>
        <v>0</v>
      </c>
      <c r="M136" s="313">
        <f t="shared" si="14"/>
        <v>0</v>
      </c>
      <c r="N136" s="313">
        <f t="shared" si="14"/>
        <v>0</v>
      </c>
      <c r="O136" s="313">
        <f t="shared" si="14"/>
        <v>0</v>
      </c>
      <c r="P136" s="314">
        <f t="shared" si="14"/>
        <v>0</v>
      </c>
      <c r="Q136" s="292">
        <v>0</v>
      </c>
      <c r="R136" s="292">
        <v>0</v>
      </c>
    </row>
    <row r="137" spans="1:18" ht="14.25" hidden="1" customHeight="1" x14ac:dyDescent="0.25">
      <c r="A137" s="347">
        <v>3213</v>
      </c>
      <c r="B137" s="348" t="s">
        <v>144</v>
      </c>
      <c r="C137" s="348"/>
      <c r="D137" s="348"/>
      <c r="E137" s="403">
        <f t="shared" si="11"/>
        <v>0</v>
      </c>
      <c r="F137" s="401"/>
      <c r="G137" s="401"/>
      <c r="H137" s="401"/>
      <c r="I137" s="401"/>
      <c r="J137" s="349"/>
      <c r="K137" s="345"/>
      <c r="L137" s="345"/>
      <c r="M137" s="345"/>
      <c r="N137" s="345"/>
      <c r="O137" s="345"/>
      <c r="P137" s="352"/>
      <c r="Q137" s="292">
        <v>0</v>
      </c>
      <c r="R137" s="292">
        <v>0</v>
      </c>
    </row>
    <row r="138" spans="1:18" ht="14.25" hidden="1" customHeight="1" x14ac:dyDescent="0.25">
      <c r="A138" s="311">
        <v>322</v>
      </c>
      <c r="B138" s="312" t="s">
        <v>170</v>
      </c>
      <c r="C138" s="312"/>
      <c r="D138" s="312"/>
      <c r="E138" s="404">
        <f t="shared" si="11"/>
        <v>0</v>
      </c>
      <c r="F138" s="388">
        <f>SUM(F139:F141)</f>
        <v>0</v>
      </c>
      <c r="G138" s="388">
        <f t="shared" ref="G138:P138" si="15">SUM(G139:G141)</f>
        <v>0</v>
      </c>
      <c r="H138" s="388">
        <f t="shared" ref="H138:I138" si="16">SUM(H139:H141)</f>
        <v>0</v>
      </c>
      <c r="I138" s="388">
        <f t="shared" si="16"/>
        <v>0</v>
      </c>
      <c r="J138" s="313">
        <f>SUM(J139:J141)</f>
        <v>0</v>
      </c>
      <c r="K138" s="313">
        <f t="shared" si="15"/>
        <v>0</v>
      </c>
      <c r="L138" s="313">
        <f t="shared" si="15"/>
        <v>0</v>
      </c>
      <c r="M138" s="313">
        <f t="shared" si="15"/>
        <v>0</v>
      </c>
      <c r="N138" s="313">
        <f>SUM(N139:N141)</f>
        <v>0</v>
      </c>
      <c r="O138" s="313">
        <f t="shared" si="15"/>
        <v>0</v>
      </c>
      <c r="P138" s="314">
        <f t="shared" si="15"/>
        <v>0</v>
      </c>
      <c r="Q138" s="292">
        <v>0</v>
      </c>
      <c r="R138" s="292">
        <v>0</v>
      </c>
    </row>
    <row r="139" spans="1:18" ht="19.5" hidden="1" customHeight="1" x14ac:dyDescent="0.25">
      <c r="A139" s="347">
        <v>3221</v>
      </c>
      <c r="B139" s="348" t="s">
        <v>145</v>
      </c>
      <c r="C139" s="348"/>
      <c r="D139" s="348"/>
      <c r="E139" s="403">
        <f t="shared" si="11"/>
        <v>0</v>
      </c>
      <c r="F139" s="401"/>
      <c r="G139" s="401"/>
      <c r="H139" s="401"/>
      <c r="I139" s="401"/>
      <c r="J139" s="349"/>
      <c r="K139" s="345"/>
      <c r="L139" s="345"/>
      <c r="M139" s="345"/>
      <c r="N139" s="345"/>
      <c r="O139" s="345"/>
      <c r="P139" s="352"/>
      <c r="Q139" s="292">
        <v>0</v>
      </c>
      <c r="R139" s="292">
        <v>0</v>
      </c>
    </row>
    <row r="140" spans="1:18" ht="14.25" hidden="1" customHeight="1" x14ac:dyDescent="0.25">
      <c r="A140" s="347">
        <v>3222</v>
      </c>
      <c r="B140" s="348" t="s">
        <v>173</v>
      </c>
      <c r="C140" s="348"/>
      <c r="D140" s="348"/>
      <c r="E140" s="403">
        <f t="shared" si="11"/>
        <v>0</v>
      </c>
      <c r="F140" s="410"/>
      <c r="G140" s="410"/>
      <c r="H140" s="410"/>
      <c r="I140" s="410"/>
      <c r="J140" s="360"/>
      <c r="K140" s="360"/>
      <c r="L140" s="360"/>
      <c r="M140" s="360"/>
      <c r="N140" s="360"/>
      <c r="O140" s="345"/>
      <c r="P140" s="352"/>
      <c r="Q140" s="292">
        <v>0</v>
      </c>
      <c r="R140" s="292">
        <v>0</v>
      </c>
    </row>
    <row r="141" spans="1:18" ht="14.25" hidden="1" customHeight="1" x14ac:dyDescent="0.25">
      <c r="A141" s="347">
        <v>3225</v>
      </c>
      <c r="B141" s="348" t="s">
        <v>146</v>
      </c>
      <c r="C141" s="348"/>
      <c r="D141" s="348"/>
      <c r="E141" s="403">
        <f t="shared" si="11"/>
        <v>0</v>
      </c>
      <c r="F141" s="401"/>
      <c r="G141" s="410"/>
      <c r="H141" s="410"/>
      <c r="I141" s="410"/>
      <c r="J141" s="349"/>
      <c r="K141" s="360"/>
      <c r="L141" s="360"/>
      <c r="M141" s="360"/>
      <c r="N141" s="360"/>
      <c r="O141" s="345"/>
      <c r="P141" s="352"/>
      <c r="Q141" s="292">
        <v>0</v>
      </c>
      <c r="R141" s="292">
        <v>0</v>
      </c>
    </row>
    <row r="142" spans="1:18" ht="18" hidden="1" customHeight="1" x14ac:dyDescent="0.25">
      <c r="A142" s="311">
        <v>323</v>
      </c>
      <c r="B142" s="312" t="s">
        <v>171</v>
      </c>
      <c r="C142" s="312"/>
      <c r="D142" s="312"/>
      <c r="E142" s="404">
        <f t="shared" si="11"/>
        <v>0</v>
      </c>
      <c r="F142" s="388">
        <f>SUM(F143:F145)</f>
        <v>0</v>
      </c>
      <c r="G142" s="388">
        <f t="shared" ref="G142:P142" si="17">SUM(G143:G145)</f>
        <v>0</v>
      </c>
      <c r="H142" s="388">
        <f t="shared" ref="H142:I142" si="18">SUM(H143:H145)</f>
        <v>0</v>
      </c>
      <c r="I142" s="388">
        <f t="shared" si="18"/>
        <v>0</v>
      </c>
      <c r="J142" s="313">
        <f>SUM(J143:J145)</f>
        <v>0</v>
      </c>
      <c r="K142" s="313">
        <f t="shared" si="17"/>
        <v>0</v>
      </c>
      <c r="L142" s="313">
        <f t="shared" si="17"/>
        <v>0</v>
      </c>
      <c r="M142" s="313">
        <f t="shared" si="17"/>
        <v>0</v>
      </c>
      <c r="N142" s="313">
        <f>SUM(N143:N145)</f>
        <v>0</v>
      </c>
      <c r="O142" s="313">
        <f t="shared" si="17"/>
        <v>0</v>
      </c>
      <c r="P142" s="314">
        <f t="shared" si="17"/>
        <v>0</v>
      </c>
    </row>
    <row r="143" spans="1:18" ht="15.6" hidden="1" customHeight="1" x14ac:dyDescent="0.25">
      <c r="A143" s="347">
        <v>3236</v>
      </c>
      <c r="B143" s="348" t="s">
        <v>175</v>
      </c>
      <c r="C143" s="348"/>
      <c r="D143" s="348"/>
      <c r="E143" s="403">
        <f t="shared" si="11"/>
        <v>0</v>
      </c>
      <c r="F143" s="410"/>
      <c r="G143" s="410"/>
      <c r="H143" s="410"/>
      <c r="I143" s="410"/>
      <c r="J143" s="360"/>
      <c r="K143" s="360"/>
      <c r="L143" s="360"/>
      <c r="M143" s="360"/>
      <c r="N143" s="360"/>
      <c r="O143" s="345"/>
      <c r="P143" s="352"/>
    </row>
    <row r="144" spans="1:18" ht="15.6" hidden="1" customHeight="1" x14ac:dyDescent="0.25">
      <c r="A144" s="347">
        <v>3237</v>
      </c>
      <c r="B144" s="348" t="s">
        <v>151</v>
      </c>
      <c r="C144" s="348"/>
      <c r="D144" s="348"/>
      <c r="E144" s="403">
        <f t="shared" si="11"/>
        <v>0</v>
      </c>
      <c r="F144" s="410"/>
      <c r="G144" s="410"/>
      <c r="H144" s="410"/>
      <c r="I144" s="410"/>
      <c r="J144" s="360"/>
      <c r="K144" s="360"/>
      <c r="L144" s="360"/>
      <c r="M144" s="360"/>
      <c r="N144" s="360"/>
      <c r="O144" s="345"/>
      <c r="P144" s="352"/>
    </row>
    <row r="145" spans="1:18" ht="15.6" hidden="1" customHeight="1" x14ac:dyDescent="0.25">
      <c r="A145" s="353">
        <v>3239</v>
      </c>
      <c r="B145" s="354" t="s">
        <v>153</v>
      </c>
      <c r="C145" s="354"/>
      <c r="D145" s="354"/>
      <c r="E145" s="405">
        <f t="shared" si="11"/>
        <v>0</v>
      </c>
      <c r="F145" s="406"/>
      <c r="G145" s="407"/>
      <c r="H145" s="407"/>
      <c r="I145" s="407"/>
      <c r="J145" s="355"/>
      <c r="K145" s="357"/>
      <c r="L145" s="357"/>
      <c r="M145" s="357"/>
      <c r="N145" s="357"/>
      <c r="O145" s="356"/>
      <c r="P145" s="358"/>
    </row>
    <row r="146" spans="1:18" s="315" customFormat="1" ht="15.6" hidden="1" customHeight="1" x14ac:dyDescent="0.25">
      <c r="A146" s="651" t="s">
        <v>256</v>
      </c>
      <c r="B146" s="652"/>
      <c r="C146" s="329"/>
      <c r="D146" s="329"/>
      <c r="E146" s="396">
        <f>SUM(E135)</f>
        <v>0</v>
      </c>
      <c r="F146" s="386">
        <f>SUM(F135)</f>
        <v>0</v>
      </c>
      <c r="G146" s="386">
        <f t="shared" ref="G146:P146" si="19">SUM(G135)</f>
        <v>0</v>
      </c>
      <c r="H146" s="386">
        <f t="shared" ref="H146:I146" si="20">SUM(H135)</f>
        <v>0</v>
      </c>
      <c r="I146" s="386">
        <f t="shared" si="20"/>
        <v>0</v>
      </c>
      <c r="J146" s="308">
        <f>SUM(J135)</f>
        <v>0</v>
      </c>
      <c r="K146" s="308">
        <f t="shared" si="19"/>
        <v>0</v>
      </c>
      <c r="L146" s="308">
        <f t="shared" si="19"/>
        <v>0</v>
      </c>
      <c r="M146" s="308">
        <f t="shared" si="19"/>
        <v>0</v>
      </c>
      <c r="N146" s="308">
        <f>SUM(N135)</f>
        <v>0</v>
      </c>
      <c r="O146" s="308">
        <f t="shared" si="19"/>
        <v>0</v>
      </c>
      <c r="P146" s="308">
        <f t="shared" si="19"/>
        <v>0</v>
      </c>
    </row>
    <row r="147" spans="1:18" s="315" customFormat="1" ht="15.6" hidden="1" customHeight="1" x14ac:dyDescent="0.25">
      <c r="A147" s="309"/>
      <c r="B147" s="309"/>
      <c r="C147" s="309"/>
      <c r="D147" s="309"/>
      <c r="E147" s="408"/>
      <c r="F147" s="411"/>
      <c r="G147" s="387"/>
      <c r="H147" s="387"/>
      <c r="I147" s="387"/>
      <c r="J147" s="310"/>
      <c r="K147" s="310"/>
      <c r="L147" s="310"/>
      <c r="M147" s="310"/>
      <c r="N147" s="310"/>
      <c r="O147" s="310"/>
      <c r="P147" s="310"/>
    </row>
    <row r="148" spans="1:18" s="333" customFormat="1" ht="21" hidden="1" customHeight="1" x14ac:dyDescent="0.25">
      <c r="A148" s="655" t="s">
        <v>262</v>
      </c>
      <c r="B148" s="655"/>
      <c r="C148" s="655"/>
      <c r="D148" s="655"/>
      <c r="E148" s="655"/>
      <c r="F148" s="400" t="s">
        <v>273</v>
      </c>
      <c r="G148" s="398"/>
      <c r="H148" s="398"/>
      <c r="I148" s="398"/>
      <c r="J148" s="424"/>
    </row>
    <row r="149" spans="1:18" ht="32.25" hidden="1" customHeight="1" x14ac:dyDescent="0.25">
      <c r="A149" s="636" t="s">
        <v>253</v>
      </c>
      <c r="B149" s="638" t="s">
        <v>222</v>
      </c>
      <c r="C149" s="297"/>
      <c r="D149" s="297"/>
      <c r="E149" s="640" t="s">
        <v>264</v>
      </c>
      <c r="F149" s="656" t="s">
        <v>17</v>
      </c>
      <c r="G149" s="656" t="s">
        <v>265</v>
      </c>
      <c r="H149" s="656" t="s">
        <v>268</v>
      </c>
      <c r="I149" s="656" t="s">
        <v>268</v>
      </c>
      <c r="J149" s="660" t="s">
        <v>266</v>
      </c>
      <c r="K149" s="662" t="s">
        <v>267</v>
      </c>
      <c r="L149" s="662" t="s">
        <v>268</v>
      </c>
      <c r="M149" s="662" t="s">
        <v>269</v>
      </c>
      <c r="N149" s="662">
        <v>922</v>
      </c>
      <c r="O149" s="658" t="s">
        <v>270</v>
      </c>
      <c r="P149" s="658" t="s">
        <v>271</v>
      </c>
    </row>
    <row r="150" spans="1:18" ht="54.75" hidden="1" customHeight="1" x14ac:dyDescent="0.25">
      <c r="A150" s="637"/>
      <c r="B150" s="639"/>
      <c r="C150" s="298"/>
      <c r="D150" s="298"/>
      <c r="E150" s="641"/>
      <c r="F150" s="657"/>
      <c r="G150" s="657"/>
      <c r="H150" s="657"/>
      <c r="I150" s="657"/>
      <c r="J150" s="661"/>
      <c r="K150" s="663"/>
      <c r="L150" s="663"/>
      <c r="M150" s="663"/>
      <c r="N150" s="663"/>
      <c r="O150" s="659"/>
      <c r="P150" s="659"/>
    </row>
    <row r="151" spans="1:18" ht="15.75" hidden="1" customHeight="1" x14ac:dyDescent="0.25">
      <c r="A151" s="299">
        <v>32</v>
      </c>
      <c r="B151" s="300" t="s">
        <v>34</v>
      </c>
      <c r="C151" s="300"/>
      <c r="D151" s="300"/>
      <c r="E151" s="409">
        <f t="shared" ref="E151:E158" si="21">SUM(F151:N151)</f>
        <v>0</v>
      </c>
      <c r="F151" s="380">
        <f>SUM(F152,F155)</f>
        <v>0</v>
      </c>
      <c r="G151" s="380">
        <f t="shared" ref="G151:M151" si="22">SUM(G152,G155)</f>
        <v>0</v>
      </c>
      <c r="H151" s="380">
        <f t="shared" ref="H151:I151" si="23">SUM(H152,H155)</f>
        <v>0</v>
      </c>
      <c r="I151" s="380">
        <f t="shared" si="23"/>
        <v>0</v>
      </c>
      <c r="J151" s="301">
        <f>SUM(J152,J155)</f>
        <v>0</v>
      </c>
      <c r="K151" s="301">
        <f t="shared" si="22"/>
        <v>0</v>
      </c>
      <c r="L151" s="301">
        <f t="shared" si="22"/>
        <v>0</v>
      </c>
      <c r="M151" s="301">
        <f t="shared" si="22"/>
        <v>0</v>
      </c>
      <c r="N151" s="301">
        <f>SUM(N152,N155)</f>
        <v>0</v>
      </c>
      <c r="O151" s="301">
        <f>SUM(E151*1.1)</f>
        <v>0</v>
      </c>
      <c r="P151" s="302">
        <f>SUM(O151*1.099)</f>
        <v>0</v>
      </c>
      <c r="Q151" s="292">
        <v>0</v>
      </c>
      <c r="R151" s="292">
        <v>0</v>
      </c>
    </row>
    <row r="152" spans="1:18" ht="14.25" hidden="1" customHeight="1" x14ac:dyDescent="0.25">
      <c r="A152" s="311">
        <v>322</v>
      </c>
      <c r="B152" s="312" t="s">
        <v>170</v>
      </c>
      <c r="C152" s="312"/>
      <c r="D152" s="312"/>
      <c r="E152" s="404">
        <f t="shared" si="21"/>
        <v>0</v>
      </c>
      <c r="F152" s="388">
        <f>SUM(F153:F154)</f>
        <v>0</v>
      </c>
      <c r="G152" s="388">
        <f t="shared" ref="G152:P152" si="24">SUM(G153:G154)</f>
        <v>0</v>
      </c>
      <c r="H152" s="388">
        <f t="shared" ref="H152:I152" si="25">SUM(H153:H154)</f>
        <v>0</v>
      </c>
      <c r="I152" s="388">
        <f t="shared" si="25"/>
        <v>0</v>
      </c>
      <c r="J152" s="313">
        <f>SUM(J153:J154)</f>
        <v>0</v>
      </c>
      <c r="K152" s="313">
        <f t="shared" si="24"/>
        <v>0</v>
      </c>
      <c r="L152" s="313">
        <f t="shared" si="24"/>
        <v>0</v>
      </c>
      <c r="M152" s="313">
        <f t="shared" si="24"/>
        <v>0</v>
      </c>
      <c r="N152" s="313">
        <f>SUM(N153:N154)</f>
        <v>0</v>
      </c>
      <c r="O152" s="313">
        <f t="shared" si="24"/>
        <v>0</v>
      </c>
      <c r="P152" s="314">
        <f t="shared" si="24"/>
        <v>0</v>
      </c>
      <c r="Q152" s="292">
        <v>0</v>
      </c>
      <c r="R152" s="292">
        <v>0</v>
      </c>
    </row>
    <row r="153" spans="1:18" ht="19.5" hidden="1" customHeight="1" x14ac:dyDescent="0.25">
      <c r="A153" s="347">
        <v>3221</v>
      </c>
      <c r="B153" s="348" t="s">
        <v>145</v>
      </c>
      <c r="C153" s="348"/>
      <c r="D153" s="348"/>
      <c r="E153" s="403">
        <f t="shared" si="21"/>
        <v>0</v>
      </c>
      <c r="F153" s="401"/>
      <c r="G153" s="401"/>
      <c r="H153" s="401"/>
      <c r="I153" s="401"/>
      <c r="J153" s="349"/>
      <c r="K153" s="345"/>
      <c r="L153" s="345"/>
      <c r="M153" s="345"/>
      <c r="N153" s="345"/>
      <c r="O153" s="345"/>
      <c r="P153" s="352"/>
      <c r="Q153" s="292">
        <v>0</v>
      </c>
      <c r="R153" s="292">
        <v>0</v>
      </c>
    </row>
    <row r="154" spans="1:18" ht="14.25" hidden="1" customHeight="1" x14ac:dyDescent="0.25">
      <c r="A154" s="347">
        <v>3225</v>
      </c>
      <c r="B154" s="348" t="s">
        <v>146</v>
      </c>
      <c r="C154" s="348"/>
      <c r="D154" s="348"/>
      <c r="E154" s="403">
        <f t="shared" si="21"/>
        <v>0</v>
      </c>
      <c r="F154" s="401"/>
      <c r="G154" s="410"/>
      <c r="H154" s="410"/>
      <c r="I154" s="410"/>
      <c r="J154" s="349"/>
      <c r="K154" s="360"/>
      <c r="L154" s="360"/>
      <c r="M154" s="360"/>
      <c r="N154" s="360"/>
      <c r="O154" s="345"/>
      <c r="P154" s="352"/>
      <c r="Q154" s="292">
        <v>0</v>
      </c>
      <c r="R154" s="292">
        <v>0</v>
      </c>
    </row>
    <row r="155" spans="1:18" ht="18" hidden="1" customHeight="1" x14ac:dyDescent="0.25">
      <c r="A155" s="311">
        <v>323</v>
      </c>
      <c r="B155" s="312" t="s">
        <v>171</v>
      </c>
      <c r="C155" s="312"/>
      <c r="D155" s="312"/>
      <c r="E155" s="404">
        <f t="shared" si="21"/>
        <v>0</v>
      </c>
      <c r="F155" s="388">
        <f>SUM(F156:F158)</f>
        <v>0</v>
      </c>
      <c r="G155" s="388">
        <f t="shared" ref="G155:P155" si="26">SUM(G156:G158)</f>
        <v>0</v>
      </c>
      <c r="H155" s="388">
        <f t="shared" ref="H155:I155" si="27">SUM(H156:H158)</f>
        <v>0</v>
      </c>
      <c r="I155" s="388">
        <f t="shared" si="27"/>
        <v>0</v>
      </c>
      <c r="J155" s="313">
        <f>SUM(J156:J158)</f>
        <v>0</v>
      </c>
      <c r="K155" s="313">
        <f t="shared" si="26"/>
        <v>0</v>
      </c>
      <c r="L155" s="313">
        <f t="shared" si="26"/>
        <v>0</v>
      </c>
      <c r="M155" s="313">
        <f t="shared" si="26"/>
        <v>0</v>
      </c>
      <c r="N155" s="313">
        <f>SUM(N156:N158)</f>
        <v>0</v>
      </c>
      <c r="O155" s="313">
        <f t="shared" si="26"/>
        <v>0</v>
      </c>
      <c r="P155" s="314">
        <f t="shared" si="26"/>
        <v>0</v>
      </c>
    </row>
    <row r="156" spans="1:18" ht="15.6" hidden="1" customHeight="1" x14ac:dyDescent="0.25">
      <c r="A156" s="347">
        <v>3235</v>
      </c>
      <c r="B156" s="348" t="s">
        <v>274</v>
      </c>
      <c r="C156" s="348"/>
      <c r="D156" s="348"/>
      <c r="E156" s="403">
        <f t="shared" si="21"/>
        <v>0</v>
      </c>
      <c r="F156" s="410"/>
      <c r="G156" s="410"/>
      <c r="H156" s="410"/>
      <c r="I156" s="410"/>
      <c r="J156" s="360"/>
      <c r="K156" s="360"/>
      <c r="L156" s="360"/>
      <c r="M156" s="360"/>
      <c r="N156" s="360"/>
      <c r="O156" s="345"/>
      <c r="P156" s="352"/>
    </row>
    <row r="157" spans="1:18" ht="15.6" hidden="1" customHeight="1" x14ac:dyDescent="0.25">
      <c r="A157" s="347">
        <v>3237</v>
      </c>
      <c r="B157" s="348" t="s">
        <v>151</v>
      </c>
      <c r="C157" s="348"/>
      <c r="D157" s="348"/>
      <c r="E157" s="403">
        <f t="shared" si="21"/>
        <v>0</v>
      </c>
      <c r="F157" s="410"/>
      <c r="G157" s="410"/>
      <c r="H157" s="410"/>
      <c r="I157" s="410"/>
      <c r="J157" s="360"/>
      <c r="K157" s="360"/>
      <c r="L157" s="360"/>
      <c r="M157" s="360"/>
      <c r="N157" s="360"/>
      <c r="O157" s="345"/>
      <c r="P157" s="352"/>
    </row>
    <row r="158" spans="1:18" ht="15.6" hidden="1" customHeight="1" x14ac:dyDescent="0.25">
      <c r="A158" s="353">
        <v>3239</v>
      </c>
      <c r="B158" s="354" t="s">
        <v>153</v>
      </c>
      <c r="C158" s="354"/>
      <c r="D158" s="354"/>
      <c r="E158" s="405">
        <f t="shared" si="21"/>
        <v>0</v>
      </c>
      <c r="F158" s="406"/>
      <c r="G158" s="407"/>
      <c r="H158" s="407"/>
      <c r="I158" s="407"/>
      <c r="J158" s="355"/>
      <c r="K158" s="357"/>
      <c r="L158" s="357"/>
      <c r="M158" s="357"/>
      <c r="N158" s="357"/>
      <c r="O158" s="356"/>
      <c r="P158" s="358"/>
    </row>
    <row r="159" spans="1:18" s="363" customFormat="1" ht="19.5" hidden="1" customHeight="1" x14ac:dyDescent="0.25">
      <c r="A159" s="664" t="s">
        <v>256</v>
      </c>
      <c r="B159" s="665"/>
      <c r="C159" s="362"/>
      <c r="D159" s="362"/>
      <c r="E159" s="396">
        <f>SUM(E151)</f>
        <v>0</v>
      </c>
      <c r="F159" s="396">
        <f>SUM(F151)</f>
        <v>0</v>
      </c>
      <c r="G159" s="396">
        <f t="shared" ref="G159:P159" si="28">SUM(G151)</f>
        <v>0</v>
      </c>
      <c r="H159" s="396">
        <f t="shared" ref="H159:I159" si="29">SUM(H151)</f>
        <v>0</v>
      </c>
      <c r="I159" s="396">
        <f t="shared" si="29"/>
        <v>0</v>
      </c>
      <c r="J159" s="308">
        <f>SUM(J151)</f>
        <v>0</v>
      </c>
      <c r="K159" s="330">
        <f t="shared" si="28"/>
        <v>0</v>
      </c>
      <c r="L159" s="330">
        <f t="shared" si="28"/>
        <v>0</v>
      </c>
      <c r="M159" s="330">
        <f t="shared" si="28"/>
        <v>0</v>
      </c>
      <c r="N159" s="330">
        <f>SUM(N151)</f>
        <v>0</v>
      </c>
      <c r="O159" s="330">
        <f t="shared" si="28"/>
        <v>0</v>
      </c>
      <c r="P159" s="330">
        <f t="shared" si="28"/>
        <v>0</v>
      </c>
      <c r="Q159" s="330" t="e">
        <f>SUM(#REF!,#REF!,#REF!,#REF!)</f>
        <v>#REF!</v>
      </c>
      <c r="R159" s="330" t="e">
        <f>SUM(#REF!,#REF!,#REF!,#REF!)</f>
        <v>#REF!</v>
      </c>
    </row>
    <row r="160" spans="1:18" ht="15.6" hidden="1" customHeight="1" x14ac:dyDescent="0.25">
      <c r="A160" s="364"/>
      <c r="B160" s="365"/>
      <c r="C160" s="365"/>
      <c r="D160" s="365"/>
      <c r="E160" s="408"/>
      <c r="F160" s="412"/>
      <c r="G160" s="387"/>
      <c r="H160" s="387"/>
      <c r="I160" s="387"/>
      <c r="J160" s="310"/>
      <c r="K160" s="310"/>
      <c r="L160" s="310"/>
      <c r="M160" s="310"/>
      <c r="N160" s="310"/>
      <c r="O160" s="310"/>
      <c r="P160" s="310"/>
      <c r="Q160" s="315"/>
      <c r="R160" s="315"/>
    </row>
    <row r="161" spans="1:18" s="333" customFormat="1" ht="21" hidden="1" customHeight="1" x14ac:dyDescent="0.25">
      <c r="A161" s="655" t="s">
        <v>262</v>
      </c>
      <c r="B161" s="655"/>
      <c r="C161" s="655"/>
      <c r="D161" s="655"/>
      <c r="E161" s="655"/>
      <c r="F161" s="400" t="s">
        <v>275</v>
      </c>
      <c r="G161" s="398"/>
      <c r="H161" s="398"/>
      <c r="I161" s="398"/>
      <c r="J161" s="424"/>
    </row>
    <row r="162" spans="1:18" ht="32.25" hidden="1" customHeight="1" x14ac:dyDescent="0.25">
      <c r="A162" s="636" t="s">
        <v>253</v>
      </c>
      <c r="B162" s="638" t="s">
        <v>222</v>
      </c>
      <c r="C162" s="297"/>
      <c r="D162" s="297"/>
      <c r="E162" s="640" t="s">
        <v>264</v>
      </c>
      <c r="F162" s="656" t="s">
        <v>17</v>
      </c>
      <c r="G162" s="656" t="s">
        <v>265</v>
      </c>
      <c r="H162" s="656" t="s">
        <v>268</v>
      </c>
      <c r="I162" s="656" t="s">
        <v>268</v>
      </c>
      <c r="J162" s="660" t="s">
        <v>266</v>
      </c>
      <c r="K162" s="662" t="s">
        <v>267</v>
      </c>
      <c r="L162" s="662" t="s">
        <v>268</v>
      </c>
      <c r="M162" s="662" t="s">
        <v>269</v>
      </c>
      <c r="N162" s="662">
        <v>922</v>
      </c>
      <c r="O162" s="658" t="s">
        <v>270</v>
      </c>
      <c r="P162" s="658" t="s">
        <v>271</v>
      </c>
    </row>
    <row r="163" spans="1:18" ht="57.75" hidden="1" customHeight="1" x14ac:dyDescent="0.25">
      <c r="A163" s="637"/>
      <c r="B163" s="639"/>
      <c r="C163" s="298"/>
      <c r="D163" s="298"/>
      <c r="E163" s="641"/>
      <c r="F163" s="657"/>
      <c r="G163" s="657"/>
      <c r="H163" s="657"/>
      <c r="I163" s="657"/>
      <c r="J163" s="661"/>
      <c r="K163" s="663"/>
      <c r="L163" s="663"/>
      <c r="M163" s="663"/>
      <c r="N163" s="663"/>
      <c r="O163" s="659"/>
      <c r="P163" s="659"/>
    </row>
    <row r="164" spans="1:18" ht="15.75" hidden="1" customHeight="1" x14ac:dyDescent="0.25">
      <c r="A164" s="311">
        <v>32</v>
      </c>
      <c r="B164" s="312" t="s">
        <v>34</v>
      </c>
      <c r="C164" s="312"/>
      <c r="D164" s="312"/>
      <c r="E164" s="404">
        <f t="shared" ref="E164:E172" si="30">SUM(F164:N164)</f>
        <v>0</v>
      </c>
      <c r="F164" s="388">
        <f>SUM(F165,F167,F170)</f>
        <v>0</v>
      </c>
      <c r="G164" s="388">
        <f t="shared" ref="G164:M164" si="31">SUM(G165,G167,G170)</f>
        <v>0</v>
      </c>
      <c r="H164" s="388">
        <f t="shared" ref="H164:I164" si="32">SUM(H165,H167,H170)</f>
        <v>0</v>
      </c>
      <c r="I164" s="388">
        <f t="shared" si="32"/>
        <v>0</v>
      </c>
      <c r="J164" s="313">
        <f>SUM(J165,J167,J170)</f>
        <v>0</v>
      </c>
      <c r="K164" s="313">
        <f t="shared" si="31"/>
        <v>0</v>
      </c>
      <c r="L164" s="313">
        <f t="shared" si="31"/>
        <v>0</v>
      </c>
      <c r="M164" s="313">
        <f t="shared" si="31"/>
        <v>0</v>
      </c>
      <c r="N164" s="313">
        <f>SUM(N165,N167,N170)</f>
        <v>0</v>
      </c>
      <c r="O164" s="313">
        <f>SUM(E164*1.1)</f>
        <v>0</v>
      </c>
      <c r="P164" s="314">
        <f>SUM(O164*1.099)</f>
        <v>0</v>
      </c>
      <c r="Q164" s="292">
        <v>0</v>
      </c>
      <c r="R164" s="292">
        <v>0</v>
      </c>
    </row>
    <row r="165" spans="1:18" ht="12.75" hidden="1" customHeight="1" x14ac:dyDescent="0.25">
      <c r="A165" s="311">
        <v>321</v>
      </c>
      <c r="B165" s="312" t="s">
        <v>169</v>
      </c>
      <c r="C165" s="312"/>
      <c r="D165" s="312"/>
      <c r="E165" s="404">
        <f t="shared" si="30"/>
        <v>0</v>
      </c>
      <c r="F165" s="388">
        <f>SUM(F166)</f>
        <v>0</v>
      </c>
      <c r="G165" s="388">
        <f t="shared" ref="G165:P165" si="33">SUM(G166)</f>
        <v>0</v>
      </c>
      <c r="H165" s="388">
        <f t="shared" si="33"/>
        <v>0</v>
      </c>
      <c r="I165" s="388">
        <f t="shared" si="33"/>
        <v>0</v>
      </c>
      <c r="J165" s="313">
        <f>SUM(J166)</f>
        <v>0</v>
      </c>
      <c r="K165" s="313">
        <f t="shared" si="33"/>
        <v>0</v>
      </c>
      <c r="L165" s="313">
        <f t="shared" si="33"/>
        <v>0</v>
      </c>
      <c r="M165" s="313">
        <f t="shared" si="33"/>
        <v>0</v>
      </c>
      <c r="N165" s="313">
        <f t="shared" si="33"/>
        <v>0</v>
      </c>
      <c r="O165" s="313">
        <f t="shared" si="33"/>
        <v>0</v>
      </c>
      <c r="P165" s="314">
        <f t="shared" si="33"/>
        <v>0</v>
      </c>
      <c r="Q165" s="292">
        <v>0</v>
      </c>
      <c r="R165" s="292">
        <v>0</v>
      </c>
    </row>
    <row r="166" spans="1:18" ht="14.25" hidden="1" customHeight="1" x14ac:dyDescent="0.25">
      <c r="A166" s="347">
        <v>3213</v>
      </c>
      <c r="B166" s="348" t="s">
        <v>144</v>
      </c>
      <c r="C166" s="348"/>
      <c r="D166" s="348"/>
      <c r="E166" s="403">
        <f t="shared" si="30"/>
        <v>0</v>
      </c>
      <c r="F166" s="401"/>
      <c r="G166" s="401"/>
      <c r="H166" s="401"/>
      <c r="I166" s="401"/>
      <c r="J166" s="349"/>
      <c r="K166" s="345"/>
      <c r="L166" s="345"/>
      <c r="M166" s="345"/>
      <c r="N166" s="345"/>
      <c r="O166" s="345"/>
      <c r="P166" s="352"/>
      <c r="Q166" s="292">
        <v>0</v>
      </c>
      <c r="R166" s="292">
        <v>0</v>
      </c>
    </row>
    <row r="167" spans="1:18" ht="14.25" hidden="1" customHeight="1" x14ac:dyDescent="0.25">
      <c r="A167" s="311">
        <v>322</v>
      </c>
      <c r="B167" s="312" t="s">
        <v>170</v>
      </c>
      <c r="C167" s="312"/>
      <c r="D167" s="312"/>
      <c r="E167" s="404">
        <f t="shared" si="30"/>
        <v>0</v>
      </c>
      <c r="F167" s="388">
        <f>SUM(F168:F169)</f>
        <v>0</v>
      </c>
      <c r="G167" s="388">
        <f t="shared" ref="G167:P167" si="34">SUM(G168:G169)</f>
        <v>0</v>
      </c>
      <c r="H167" s="388">
        <f t="shared" ref="H167:I167" si="35">SUM(H168:H169)</f>
        <v>0</v>
      </c>
      <c r="I167" s="388">
        <f t="shared" si="35"/>
        <v>0</v>
      </c>
      <c r="J167" s="313">
        <f>SUM(J168:J169)</f>
        <v>0</v>
      </c>
      <c r="K167" s="313">
        <f t="shared" si="34"/>
        <v>0</v>
      </c>
      <c r="L167" s="313">
        <f t="shared" si="34"/>
        <v>0</v>
      </c>
      <c r="M167" s="313">
        <f t="shared" si="34"/>
        <v>0</v>
      </c>
      <c r="N167" s="313">
        <f>SUM(N168:N169)</f>
        <v>0</v>
      </c>
      <c r="O167" s="313">
        <f t="shared" si="34"/>
        <v>0</v>
      </c>
      <c r="P167" s="314">
        <f t="shared" si="34"/>
        <v>0</v>
      </c>
      <c r="Q167" s="292">
        <v>0</v>
      </c>
      <c r="R167" s="292">
        <v>0</v>
      </c>
    </row>
    <row r="168" spans="1:18" ht="19.5" hidden="1" customHeight="1" x14ac:dyDescent="0.25">
      <c r="A168" s="347">
        <v>3221</v>
      </c>
      <c r="B168" s="348" t="s">
        <v>145</v>
      </c>
      <c r="C168" s="348"/>
      <c r="D168" s="348"/>
      <c r="E168" s="403">
        <f t="shared" si="30"/>
        <v>0</v>
      </c>
      <c r="F168" s="401"/>
      <c r="G168" s="401"/>
      <c r="H168" s="401"/>
      <c r="I168" s="401"/>
      <c r="J168" s="349"/>
      <c r="K168" s="345"/>
      <c r="L168" s="345"/>
      <c r="M168" s="345"/>
      <c r="N168" s="345"/>
      <c r="O168" s="345"/>
      <c r="P168" s="352"/>
      <c r="Q168" s="292">
        <v>0</v>
      </c>
      <c r="R168" s="292">
        <v>0</v>
      </c>
    </row>
    <row r="169" spans="1:18" ht="14.25" hidden="1" customHeight="1" x14ac:dyDescent="0.25">
      <c r="A169" s="347">
        <v>3225</v>
      </c>
      <c r="B169" s="348" t="s">
        <v>146</v>
      </c>
      <c r="C169" s="348"/>
      <c r="D169" s="348"/>
      <c r="E169" s="403">
        <f t="shared" si="30"/>
        <v>0</v>
      </c>
      <c r="F169" s="401"/>
      <c r="G169" s="410"/>
      <c r="H169" s="410"/>
      <c r="I169" s="410"/>
      <c r="J169" s="349"/>
      <c r="K169" s="360"/>
      <c r="L169" s="360"/>
      <c r="M169" s="360"/>
      <c r="N169" s="360"/>
      <c r="O169" s="345"/>
      <c r="P169" s="352"/>
      <c r="Q169" s="292">
        <v>0</v>
      </c>
      <c r="R169" s="292">
        <v>0</v>
      </c>
    </row>
    <row r="170" spans="1:18" ht="18" hidden="1" customHeight="1" x14ac:dyDescent="0.25">
      <c r="A170" s="311">
        <v>323</v>
      </c>
      <c r="B170" s="312" t="s">
        <v>171</v>
      </c>
      <c r="C170" s="312"/>
      <c r="D170" s="312"/>
      <c r="E170" s="404">
        <f t="shared" si="30"/>
        <v>0</v>
      </c>
      <c r="F170" s="388">
        <f>SUM(F171:F172)</f>
        <v>0</v>
      </c>
      <c r="G170" s="388">
        <f t="shared" ref="G170:P170" si="36">SUM(G171:G172)</f>
        <v>0</v>
      </c>
      <c r="H170" s="388">
        <f t="shared" ref="H170:I170" si="37">SUM(H171:H172)</f>
        <v>0</v>
      </c>
      <c r="I170" s="388">
        <f t="shared" si="37"/>
        <v>0</v>
      </c>
      <c r="J170" s="313">
        <f>SUM(J171:J172)</f>
        <v>0</v>
      </c>
      <c r="K170" s="313">
        <f t="shared" si="36"/>
        <v>0</v>
      </c>
      <c r="L170" s="313">
        <f t="shared" si="36"/>
        <v>0</v>
      </c>
      <c r="M170" s="313">
        <f t="shared" si="36"/>
        <v>0</v>
      </c>
      <c r="N170" s="313">
        <f>SUM(N171:N172)</f>
        <v>0</v>
      </c>
      <c r="O170" s="313">
        <f t="shared" si="36"/>
        <v>0</v>
      </c>
      <c r="P170" s="314">
        <f t="shared" si="36"/>
        <v>0</v>
      </c>
    </row>
    <row r="171" spans="1:18" ht="15.6" hidden="1" customHeight="1" x14ac:dyDescent="0.25">
      <c r="A171" s="347">
        <v>3237</v>
      </c>
      <c r="B171" s="348" t="s">
        <v>151</v>
      </c>
      <c r="C171" s="348"/>
      <c r="D171" s="348"/>
      <c r="E171" s="403">
        <f t="shared" si="30"/>
        <v>0</v>
      </c>
      <c r="F171" s="410"/>
      <c r="G171" s="410"/>
      <c r="H171" s="410"/>
      <c r="I171" s="410"/>
      <c r="J171" s="360"/>
      <c r="K171" s="360"/>
      <c r="L171" s="360"/>
      <c r="M171" s="360"/>
      <c r="N171" s="360"/>
      <c r="O171" s="345"/>
      <c r="P171" s="352"/>
    </row>
    <row r="172" spans="1:18" ht="15.6" hidden="1" customHeight="1" x14ac:dyDescent="0.25">
      <c r="A172" s="347">
        <v>3239</v>
      </c>
      <c r="B172" s="348" t="s">
        <v>153</v>
      </c>
      <c r="C172" s="348"/>
      <c r="D172" s="348"/>
      <c r="E172" s="403">
        <f t="shared" si="30"/>
        <v>0</v>
      </c>
      <c r="F172" s="401"/>
      <c r="G172" s="410"/>
      <c r="H172" s="410"/>
      <c r="I172" s="410"/>
      <c r="J172" s="349"/>
      <c r="K172" s="360"/>
      <c r="L172" s="360"/>
      <c r="M172" s="360"/>
      <c r="N172" s="360"/>
      <c r="O172" s="345"/>
      <c r="P172" s="352"/>
    </row>
    <row r="173" spans="1:18" s="367" customFormat="1" ht="19.5" hidden="1" customHeight="1" x14ac:dyDescent="0.25">
      <c r="A173" s="664" t="s">
        <v>256</v>
      </c>
      <c r="B173" s="665"/>
      <c r="C173" s="362"/>
      <c r="D173" s="362"/>
      <c r="E173" s="386">
        <f>SUM(E164)</f>
        <v>0</v>
      </c>
      <c r="F173" s="386">
        <f>SUM(F164)</f>
        <v>0</v>
      </c>
      <c r="G173" s="386">
        <f t="shared" ref="G173:P173" si="38">SUM(G164)</f>
        <v>0</v>
      </c>
      <c r="H173" s="386">
        <f t="shared" ref="H173:I173" si="39">SUM(H164)</f>
        <v>0</v>
      </c>
      <c r="I173" s="386">
        <f t="shared" si="39"/>
        <v>0</v>
      </c>
      <c r="J173" s="308">
        <f>SUM(J164)</f>
        <v>0</v>
      </c>
      <c r="K173" s="308">
        <f t="shared" si="38"/>
        <v>0</v>
      </c>
      <c r="L173" s="308">
        <f t="shared" si="38"/>
        <v>0</v>
      </c>
      <c r="M173" s="308">
        <f t="shared" si="38"/>
        <v>0</v>
      </c>
      <c r="N173" s="308">
        <f>SUM(N164)</f>
        <v>0</v>
      </c>
      <c r="O173" s="308">
        <f t="shared" si="38"/>
        <v>0</v>
      </c>
      <c r="P173" s="308">
        <f t="shared" si="38"/>
        <v>0</v>
      </c>
      <c r="Q173" s="308" t="e">
        <f>SUM(#REF!,#REF!,#REF!,Q170)</f>
        <v>#REF!</v>
      </c>
      <c r="R173" s="308" t="e">
        <f>SUM(#REF!,#REF!,#REF!,R170)</f>
        <v>#REF!</v>
      </c>
    </row>
    <row r="174" spans="1:18" ht="15.6" hidden="1" customHeight="1" x14ac:dyDescent="0.25"/>
    <row r="175" spans="1:18" ht="15.6" hidden="1" customHeight="1" x14ac:dyDescent="0.25"/>
    <row r="176" spans="1:18" ht="15.6" hidden="1" customHeight="1" x14ac:dyDescent="0.25">
      <c r="A176" s="315" t="s">
        <v>243</v>
      </c>
    </row>
    <row r="177" spans="1:19" s="317" customFormat="1" ht="28.5" hidden="1" customHeight="1" x14ac:dyDescent="0.25">
      <c r="A177" s="636" t="s">
        <v>253</v>
      </c>
      <c r="B177" s="638" t="s">
        <v>222</v>
      </c>
      <c r="C177" s="297"/>
      <c r="D177" s="297"/>
      <c r="E177" s="640" t="s">
        <v>223</v>
      </c>
      <c r="F177" s="640" t="s">
        <v>224</v>
      </c>
      <c r="G177" s="640" t="s">
        <v>225</v>
      </c>
      <c r="H177" s="640"/>
      <c r="I177" s="640"/>
      <c r="J177" s="649"/>
      <c r="K177" s="650"/>
      <c r="L177" s="650"/>
      <c r="M177" s="650"/>
      <c r="N177" s="650"/>
      <c r="O177" s="646"/>
      <c r="P177" s="646"/>
      <c r="Q177" s="316" t="s">
        <v>235</v>
      </c>
      <c r="R177" s="316" t="s">
        <v>236</v>
      </c>
    </row>
    <row r="178" spans="1:19" s="317" customFormat="1" ht="15" hidden="1" customHeight="1" x14ac:dyDescent="0.25">
      <c r="A178" s="637"/>
      <c r="B178" s="639"/>
      <c r="C178" s="298"/>
      <c r="D178" s="298"/>
      <c r="E178" s="641"/>
      <c r="F178" s="641"/>
      <c r="G178" s="641"/>
      <c r="H178" s="641"/>
      <c r="I178" s="641"/>
      <c r="J178" s="649"/>
      <c r="K178" s="650"/>
      <c r="L178" s="650"/>
      <c r="M178" s="650"/>
      <c r="N178" s="650"/>
      <c r="O178" s="646"/>
      <c r="P178" s="646"/>
      <c r="Q178" s="318"/>
      <c r="R178" s="318"/>
    </row>
    <row r="179" spans="1:19" s="320" customFormat="1" ht="15.75" hidden="1" customHeight="1" x14ac:dyDescent="0.25">
      <c r="A179" s="299">
        <v>32</v>
      </c>
      <c r="B179" s="300" t="s">
        <v>34</v>
      </c>
      <c r="C179" s="300"/>
      <c r="D179" s="300"/>
      <c r="E179" s="380">
        <f>SUM(E180:E180)</f>
        <v>20000</v>
      </c>
      <c r="F179" s="380">
        <f>SUM(F180:F180)</f>
        <v>10000</v>
      </c>
      <c r="G179" s="381">
        <f>SUM(G180:G180)</f>
        <v>10000</v>
      </c>
      <c r="H179" s="381"/>
      <c r="I179" s="381"/>
      <c r="J179" s="310"/>
      <c r="K179" s="310"/>
      <c r="L179" s="310"/>
      <c r="M179" s="310"/>
      <c r="N179" s="310"/>
      <c r="O179" s="310"/>
      <c r="P179" s="310"/>
      <c r="Q179" s="320">
        <v>0</v>
      </c>
      <c r="R179" s="320">
        <v>0</v>
      </c>
      <c r="S179" s="320">
        <f>SUM(F179:M179)</f>
        <v>20000</v>
      </c>
    </row>
    <row r="180" spans="1:19" ht="14.25" hidden="1" customHeight="1" x14ac:dyDescent="0.25">
      <c r="A180" s="303">
        <v>322</v>
      </c>
      <c r="B180" s="304" t="s">
        <v>170</v>
      </c>
      <c r="C180" s="304"/>
      <c r="D180" s="304"/>
      <c r="E180" s="390">
        <v>20000</v>
      </c>
      <c r="F180" s="390">
        <v>10000</v>
      </c>
      <c r="G180" s="402">
        <v>10000</v>
      </c>
      <c r="H180" s="402"/>
      <c r="I180" s="402"/>
      <c r="J180" s="321"/>
      <c r="K180" s="321"/>
      <c r="L180" s="321"/>
      <c r="M180" s="321"/>
      <c r="N180" s="321"/>
      <c r="O180" s="321"/>
      <c r="P180" s="321"/>
      <c r="Q180" s="292">
        <v>0</v>
      </c>
      <c r="R180" s="292">
        <v>0</v>
      </c>
      <c r="S180" s="320"/>
    </row>
    <row r="181" spans="1:19" ht="31.15" hidden="1" customHeight="1" x14ac:dyDescent="0.25">
      <c r="A181" s="311">
        <v>42</v>
      </c>
      <c r="B181" s="312" t="s">
        <v>41</v>
      </c>
      <c r="C181" s="312"/>
      <c r="D181" s="312"/>
      <c r="E181" s="388">
        <f>SUM(E182:E182)</f>
        <v>80000</v>
      </c>
      <c r="F181" s="388">
        <f>SUM(F182:F182)</f>
        <v>90000</v>
      </c>
      <c r="G181" s="389">
        <f>SUM(G182:G182)</f>
        <v>90000</v>
      </c>
      <c r="H181" s="389"/>
      <c r="I181" s="389"/>
      <c r="J181" s="310"/>
      <c r="K181" s="310"/>
      <c r="L181" s="310"/>
      <c r="M181" s="310"/>
      <c r="N181" s="310"/>
      <c r="O181" s="310"/>
      <c r="P181" s="310"/>
      <c r="S181" s="320">
        <f>SUM(F181:M181)</f>
        <v>180000</v>
      </c>
    </row>
    <row r="182" spans="1:19" ht="15.6" hidden="1" customHeight="1" x14ac:dyDescent="0.25">
      <c r="A182" s="305">
        <v>423</v>
      </c>
      <c r="B182" s="306" t="s">
        <v>276</v>
      </c>
      <c r="C182" s="306"/>
      <c r="D182" s="306"/>
      <c r="E182" s="392">
        <v>80000</v>
      </c>
      <c r="F182" s="392">
        <v>90000</v>
      </c>
      <c r="G182" s="393">
        <v>90000</v>
      </c>
      <c r="H182" s="393"/>
      <c r="I182" s="393"/>
      <c r="J182" s="321"/>
      <c r="K182" s="321"/>
      <c r="L182" s="321"/>
      <c r="M182" s="321"/>
      <c r="N182" s="321"/>
      <c r="O182" s="321"/>
      <c r="P182" s="321"/>
      <c r="S182" s="320"/>
    </row>
    <row r="183" spans="1:19" s="315" customFormat="1" ht="15.6" hidden="1" customHeight="1" x14ac:dyDescent="0.25">
      <c r="A183" s="651" t="s">
        <v>256</v>
      </c>
      <c r="B183" s="652"/>
      <c r="C183" s="329"/>
      <c r="D183" s="329"/>
      <c r="E183" s="386">
        <f>SUM(E179,E181)</f>
        <v>100000</v>
      </c>
      <c r="F183" s="386">
        <f>SUM(F179,F181)</f>
        <v>100000</v>
      </c>
      <c r="G183" s="386">
        <f>SUM(G179,G181)</f>
        <v>100000</v>
      </c>
      <c r="H183" s="386"/>
      <c r="I183" s="386"/>
      <c r="J183" s="310"/>
      <c r="K183" s="310"/>
      <c r="L183" s="310"/>
      <c r="M183" s="310"/>
      <c r="N183" s="310"/>
      <c r="O183" s="310"/>
      <c r="P183" s="310"/>
      <c r="Q183" s="341" t="e">
        <f>SUM(#REF!,Q179,#REF!,#REF!,Q181)</f>
        <v>#REF!</v>
      </c>
      <c r="R183" s="308" t="e">
        <f>SUM(#REF!,R179,#REF!,#REF!,R181)</f>
        <v>#REF!</v>
      </c>
      <c r="S183" s="308" t="e">
        <f>SUM(#REF!,S179,#REF!,#REF!,S181)</f>
        <v>#REF!</v>
      </c>
    </row>
    <row r="184" spans="1:19" ht="10.5" hidden="1" customHeight="1" x14ac:dyDescent="0.25"/>
    <row r="185" spans="1:19" ht="15.6" hidden="1" customHeight="1" x14ac:dyDescent="0.25">
      <c r="A185" s="653" t="s">
        <v>277</v>
      </c>
      <c r="B185" s="653"/>
      <c r="C185" s="653"/>
      <c r="D185" s="653"/>
      <c r="E185" s="653"/>
      <c r="F185" s="653"/>
      <c r="G185" s="653"/>
      <c r="H185" s="292"/>
      <c r="I185" s="292"/>
    </row>
    <row r="186" spans="1:19" ht="15.6" hidden="1" customHeight="1" x14ac:dyDescent="0.25">
      <c r="A186" s="315" t="s">
        <v>278</v>
      </c>
    </row>
    <row r="187" spans="1:19" s="317" customFormat="1" ht="19.5" hidden="1" customHeight="1" x14ac:dyDescent="0.25">
      <c r="A187" s="636" t="s">
        <v>253</v>
      </c>
      <c r="B187" s="638" t="s">
        <v>222</v>
      </c>
      <c r="C187" s="297"/>
      <c r="D187" s="297"/>
      <c r="E187" s="640" t="s">
        <v>223</v>
      </c>
      <c r="F187" s="640" t="s">
        <v>224</v>
      </c>
      <c r="G187" s="640" t="s">
        <v>225</v>
      </c>
      <c r="H187" s="640"/>
      <c r="I187" s="640"/>
      <c r="J187" s="649"/>
      <c r="K187" s="650"/>
      <c r="L187" s="650"/>
      <c r="M187" s="650"/>
      <c r="N187" s="650"/>
      <c r="O187" s="646"/>
      <c r="P187" s="646"/>
      <c r="Q187" s="316" t="s">
        <v>235</v>
      </c>
      <c r="R187" s="316" t="s">
        <v>236</v>
      </c>
    </row>
    <row r="188" spans="1:19" s="317" customFormat="1" ht="25.5" hidden="1" customHeight="1" x14ac:dyDescent="0.25">
      <c r="A188" s="637"/>
      <c r="B188" s="639"/>
      <c r="C188" s="298"/>
      <c r="D188" s="298"/>
      <c r="E188" s="641"/>
      <c r="F188" s="641"/>
      <c r="G188" s="641"/>
      <c r="H188" s="641"/>
      <c r="I188" s="641"/>
      <c r="J188" s="649"/>
      <c r="K188" s="650"/>
      <c r="L188" s="650"/>
      <c r="M188" s="650"/>
      <c r="N188" s="650"/>
      <c r="O188" s="646"/>
      <c r="P188" s="646"/>
      <c r="Q188" s="318"/>
      <c r="R188" s="318"/>
    </row>
    <row r="189" spans="1:19" s="320" customFormat="1" ht="15.75" hidden="1" customHeight="1" x14ac:dyDescent="0.25">
      <c r="A189" s="299">
        <v>32</v>
      </c>
      <c r="B189" s="300" t="s">
        <v>34</v>
      </c>
      <c r="C189" s="300"/>
      <c r="D189" s="300"/>
      <c r="E189" s="380">
        <f>SUM(E190:E191)</f>
        <v>342462</v>
      </c>
      <c r="F189" s="380">
        <f>SUM(F190:F191)</f>
        <v>0</v>
      </c>
      <c r="G189" s="381">
        <f>SUM(G190:G191)</f>
        <v>0</v>
      </c>
      <c r="H189" s="381"/>
      <c r="I189" s="381"/>
      <c r="J189" s="310"/>
      <c r="K189" s="310"/>
      <c r="L189" s="310"/>
      <c r="M189" s="310"/>
      <c r="N189" s="310"/>
      <c r="O189" s="310"/>
      <c r="P189" s="310"/>
      <c r="Q189" s="320">
        <v>0</v>
      </c>
      <c r="R189" s="320">
        <v>0</v>
      </c>
      <c r="S189" s="320">
        <f>SUM(F189:M189)</f>
        <v>0</v>
      </c>
    </row>
    <row r="190" spans="1:19" ht="12.75" hidden="1" customHeight="1" x14ac:dyDescent="0.25">
      <c r="A190" s="303">
        <v>321</v>
      </c>
      <c r="B190" s="304" t="s">
        <v>169</v>
      </c>
      <c r="C190" s="304"/>
      <c r="D190" s="304"/>
      <c r="E190" s="390">
        <v>177000</v>
      </c>
      <c r="F190" s="401"/>
      <c r="G190" s="402"/>
      <c r="H190" s="402"/>
      <c r="I190" s="402"/>
      <c r="J190" s="321"/>
      <c r="K190" s="321"/>
      <c r="L190" s="321"/>
      <c r="M190" s="321"/>
      <c r="N190" s="321"/>
      <c r="O190" s="321"/>
      <c r="P190" s="321"/>
      <c r="Q190" s="292">
        <v>0</v>
      </c>
      <c r="R190" s="292">
        <v>0</v>
      </c>
      <c r="S190" s="320"/>
    </row>
    <row r="191" spans="1:19" ht="18" hidden="1" customHeight="1" x14ac:dyDescent="0.25">
      <c r="A191" s="303">
        <v>323</v>
      </c>
      <c r="B191" s="304" t="s">
        <v>171</v>
      </c>
      <c r="C191" s="304"/>
      <c r="D191" s="304"/>
      <c r="E191" s="390">
        <v>165462</v>
      </c>
      <c r="F191" s="390"/>
      <c r="G191" s="402"/>
      <c r="H191" s="402"/>
      <c r="I191" s="402"/>
      <c r="J191" s="321"/>
      <c r="K191" s="321"/>
      <c r="L191" s="321"/>
      <c r="M191" s="321"/>
      <c r="N191" s="321"/>
      <c r="O191" s="321"/>
      <c r="P191" s="321"/>
      <c r="S191" s="320"/>
    </row>
    <row r="192" spans="1:19" ht="31.15" hidden="1" customHeight="1" x14ac:dyDescent="0.25">
      <c r="A192" s="311">
        <v>42</v>
      </c>
      <c r="B192" s="312" t="s">
        <v>279</v>
      </c>
      <c r="C192" s="312"/>
      <c r="D192" s="312"/>
      <c r="E192" s="388">
        <f>SUM(E193)</f>
        <v>17583221</v>
      </c>
      <c r="F192" s="388">
        <f>SUM(F193)</f>
        <v>0</v>
      </c>
      <c r="G192" s="389">
        <f>SUM(G193)</f>
        <v>0</v>
      </c>
      <c r="H192" s="389"/>
      <c r="I192" s="389"/>
      <c r="J192" s="310"/>
      <c r="K192" s="310"/>
      <c r="L192" s="310"/>
      <c r="M192" s="310"/>
      <c r="N192" s="310"/>
      <c r="O192" s="310"/>
      <c r="P192" s="310"/>
      <c r="S192" s="320">
        <f>SUM(F192:M192)</f>
        <v>0</v>
      </c>
    </row>
    <row r="193" spans="1:19" ht="15.6" hidden="1" customHeight="1" x14ac:dyDescent="0.25">
      <c r="A193" s="303">
        <v>422</v>
      </c>
      <c r="B193" s="304" t="s">
        <v>172</v>
      </c>
      <c r="C193" s="304"/>
      <c r="D193" s="304"/>
      <c r="E193" s="390">
        <v>17583221</v>
      </c>
      <c r="F193" s="390"/>
      <c r="G193" s="391"/>
      <c r="H193" s="391"/>
      <c r="I193" s="391"/>
      <c r="J193" s="321"/>
      <c r="K193" s="321"/>
      <c r="L193" s="321"/>
      <c r="M193" s="321"/>
      <c r="N193" s="321"/>
      <c r="O193" s="321"/>
      <c r="P193" s="321"/>
      <c r="S193" s="320"/>
    </row>
    <row r="194" spans="1:19" s="320" customFormat="1" ht="31.15" hidden="1" customHeight="1" x14ac:dyDescent="0.25">
      <c r="A194" s="311">
        <v>45</v>
      </c>
      <c r="B194" s="312" t="s">
        <v>280</v>
      </c>
      <c r="C194" s="312"/>
      <c r="D194" s="312"/>
      <c r="E194" s="388">
        <f>SUM(E195)</f>
        <v>15300000</v>
      </c>
      <c r="F194" s="388">
        <f>SUM(F195)</f>
        <v>0</v>
      </c>
      <c r="G194" s="389">
        <f>SUM(G195)</f>
        <v>0</v>
      </c>
      <c r="H194" s="389"/>
      <c r="I194" s="389"/>
      <c r="J194" s="310"/>
      <c r="K194" s="310"/>
      <c r="L194" s="310"/>
      <c r="M194" s="310"/>
      <c r="N194" s="310"/>
      <c r="O194" s="310"/>
      <c r="P194" s="310"/>
    </row>
    <row r="195" spans="1:19" ht="15.6" hidden="1" customHeight="1" x14ac:dyDescent="0.25">
      <c r="A195" s="303">
        <v>451</v>
      </c>
      <c r="B195" s="304" t="s">
        <v>166</v>
      </c>
      <c r="C195" s="304"/>
      <c r="D195" s="304"/>
      <c r="E195" s="390">
        <v>15300000</v>
      </c>
      <c r="F195" s="390"/>
      <c r="G195" s="391"/>
      <c r="H195" s="391"/>
      <c r="I195" s="391"/>
      <c r="J195" s="321"/>
      <c r="K195" s="321"/>
      <c r="L195" s="321"/>
      <c r="M195" s="321"/>
      <c r="N195" s="321"/>
      <c r="O195" s="321"/>
      <c r="P195" s="321"/>
    </row>
    <row r="196" spans="1:19" s="315" customFormat="1" ht="15.6" hidden="1" customHeight="1" x14ac:dyDescent="0.25">
      <c r="A196" s="666" t="s">
        <v>256</v>
      </c>
      <c r="B196" s="667"/>
      <c r="C196" s="368"/>
      <c r="D196" s="368"/>
      <c r="E196" s="413">
        <f>SUM(E189,E192,E194)</f>
        <v>33225683</v>
      </c>
      <c r="F196" s="413">
        <f>SUM(F189,F192,F194)</f>
        <v>0</v>
      </c>
      <c r="G196" s="413">
        <f>SUM(G189,G192,G194)</f>
        <v>0</v>
      </c>
      <c r="H196" s="413"/>
      <c r="I196" s="413"/>
      <c r="J196" s="310"/>
      <c r="K196" s="310"/>
      <c r="L196" s="310"/>
      <c r="M196" s="310"/>
      <c r="N196" s="310"/>
      <c r="O196" s="310"/>
      <c r="P196" s="310"/>
      <c r="Q196" s="341" t="e">
        <f>SUM(#REF!,Q189,#REF!,#REF!,Q192)</f>
        <v>#REF!</v>
      </c>
      <c r="R196" s="308" t="e">
        <f>SUM(#REF!,R189,#REF!,#REF!,R192)</f>
        <v>#REF!</v>
      </c>
      <c r="S196" s="308" t="e">
        <f>SUM(#REF!,S189,#REF!,#REF!,S192)</f>
        <v>#REF!</v>
      </c>
    </row>
    <row r="197" spans="1:19" s="369" customFormat="1" ht="11.25" hidden="1" customHeight="1" x14ac:dyDescent="0.25">
      <c r="A197" s="336"/>
      <c r="E197" s="414"/>
      <c r="F197" s="415"/>
      <c r="G197" s="414"/>
      <c r="H197" s="414"/>
      <c r="I197" s="414"/>
      <c r="J197" s="367"/>
    </row>
    <row r="198" spans="1:19" ht="15.6" hidden="1" customHeight="1" x14ac:dyDescent="0.25">
      <c r="A198" s="653" t="s">
        <v>281</v>
      </c>
      <c r="B198" s="653"/>
      <c r="C198" s="653"/>
      <c r="D198" s="653"/>
      <c r="E198" s="653"/>
      <c r="F198" s="653"/>
      <c r="G198" s="653"/>
      <c r="H198" s="370"/>
      <c r="I198" s="370"/>
      <c r="J198" s="430"/>
      <c r="K198" s="370"/>
      <c r="L198" s="370"/>
      <c r="M198" s="370"/>
      <c r="N198" s="370"/>
      <c r="O198" s="318"/>
      <c r="P198" s="318"/>
    </row>
    <row r="199" spans="1:19" ht="14.25" hidden="1" customHeight="1" x14ac:dyDescent="0.25">
      <c r="A199" s="371"/>
      <c r="B199" s="371"/>
      <c r="C199" s="371"/>
      <c r="D199" s="371"/>
      <c r="E199" s="416"/>
      <c r="F199" s="416"/>
      <c r="G199" s="416"/>
      <c r="H199" s="416"/>
      <c r="I199" s="416"/>
      <c r="J199" s="430"/>
      <c r="K199" s="370"/>
      <c r="L199" s="370"/>
      <c r="M199" s="370"/>
      <c r="N199" s="370"/>
      <c r="O199" s="318"/>
      <c r="P199" s="318"/>
    </row>
    <row r="200" spans="1:19" ht="15.6" hidden="1" customHeight="1" x14ac:dyDescent="0.25">
      <c r="A200" s="315" t="s">
        <v>278</v>
      </c>
    </row>
    <row r="201" spans="1:19" s="317" customFormat="1" ht="27.75" hidden="1" customHeight="1" x14ac:dyDescent="0.25">
      <c r="A201" s="636" t="s">
        <v>253</v>
      </c>
      <c r="B201" s="638" t="s">
        <v>222</v>
      </c>
      <c r="C201" s="297"/>
      <c r="D201" s="297"/>
      <c r="E201" s="640" t="s">
        <v>223</v>
      </c>
      <c r="F201" s="640" t="s">
        <v>224</v>
      </c>
      <c r="G201" s="640" t="s">
        <v>225</v>
      </c>
      <c r="H201" s="640"/>
      <c r="I201" s="640"/>
      <c r="J201" s="649"/>
      <c r="K201" s="650"/>
      <c r="L201" s="650"/>
      <c r="M201" s="650"/>
      <c r="N201" s="650"/>
      <c r="O201" s="646"/>
      <c r="P201" s="646"/>
      <c r="Q201" s="316" t="s">
        <v>235</v>
      </c>
      <c r="R201" s="316" t="s">
        <v>236</v>
      </c>
    </row>
    <row r="202" spans="1:19" s="317" customFormat="1" ht="15" hidden="1" customHeight="1" x14ac:dyDescent="0.25">
      <c r="A202" s="637"/>
      <c r="B202" s="639"/>
      <c r="C202" s="298"/>
      <c r="D202" s="298"/>
      <c r="E202" s="641"/>
      <c r="F202" s="641"/>
      <c r="G202" s="641"/>
      <c r="H202" s="641"/>
      <c r="I202" s="641"/>
      <c r="J202" s="649"/>
      <c r="K202" s="650"/>
      <c r="L202" s="650"/>
      <c r="M202" s="650"/>
      <c r="N202" s="650"/>
      <c r="O202" s="646"/>
      <c r="P202" s="646"/>
      <c r="Q202" s="318"/>
      <c r="R202" s="318"/>
    </row>
    <row r="203" spans="1:19" s="320" customFormat="1" ht="31.15" hidden="1" customHeight="1" x14ac:dyDescent="0.25">
      <c r="A203" s="299">
        <v>45</v>
      </c>
      <c r="B203" s="300" t="s">
        <v>282</v>
      </c>
      <c r="C203" s="300"/>
      <c r="D203" s="300"/>
      <c r="E203" s="380">
        <f>SUM(E204)</f>
        <v>10687111</v>
      </c>
      <c r="F203" s="380">
        <f>SUM(F204)</f>
        <v>10687410</v>
      </c>
      <c r="G203" s="381">
        <f>SUM(G204)</f>
        <v>0</v>
      </c>
      <c r="H203" s="381"/>
      <c r="I203" s="381"/>
      <c r="J203" s="310"/>
      <c r="K203" s="310"/>
      <c r="L203" s="310"/>
      <c r="M203" s="310"/>
      <c r="N203" s="310"/>
      <c r="O203" s="310"/>
      <c r="P203" s="310"/>
    </row>
    <row r="204" spans="1:19" ht="16.5" hidden="1" customHeight="1" x14ac:dyDescent="0.25">
      <c r="A204" s="305">
        <v>451</v>
      </c>
      <c r="B204" s="306" t="s">
        <v>166</v>
      </c>
      <c r="C204" s="306"/>
      <c r="D204" s="306"/>
      <c r="E204" s="392">
        <v>10687111</v>
      </c>
      <c r="F204" s="392">
        <v>10687410</v>
      </c>
      <c r="G204" s="393"/>
      <c r="H204" s="393"/>
      <c r="I204" s="393"/>
      <c r="J204" s="321"/>
      <c r="K204" s="321"/>
      <c r="L204" s="321"/>
      <c r="M204" s="321"/>
      <c r="N204" s="321"/>
      <c r="O204" s="321"/>
      <c r="P204" s="321"/>
    </row>
    <row r="205" spans="1:19" s="315" customFormat="1" ht="15.6" hidden="1" customHeight="1" x14ac:dyDescent="0.25">
      <c r="A205" s="651" t="s">
        <v>256</v>
      </c>
      <c r="B205" s="652"/>
      <c r="C205" s="329"/>
      <c r="D205" s="329"/>
      <c r="E205" s="386">
        <f>SUM(E203)</f>
        <v>10687111</v>
      </c>
      <c r="F205" s="386">
        <f>SUM(F203)</f>
        <v>10687410</v>
      </c>
      <c r="G205" s="386">
        <f>SUM(G203)</f>
        <v>0</v>
      </c>
      <c r="H205" s="386"/>
      <c r="I205" s="386"/>
      <c r="J205" s="310"/>
      <c r="K205" s="310"/>
      <c r="L205" s="310"/>
      <c r="M205" s="310"/>
      <c r="N205" s="310"/>
      <c r="O205" s="310"/>
      <c r="P205" s="310"/>
      <c r="Q205" s="341" t="e">
        <f>SUM(#REF!,#REF!,#REF!,#REF!,#REF!)</f>
        <v>#REF!</v>
      </c>
      <c r="R205" s="308" t="e">
        <f>SUM(#REF!,#REF!,#REF!,#REF!,#REF!)</f>
        <v>#REF!</v>
      </c>
      <c r="S205" s="308" t="e">
        <f>SUM(#REF!,#REF!,#REF!,#REF!,#REF!)</f>
        <v>#REF!</v>
      </c>
    </row>
    <row r="206" spans="1:19" s="315" customFormat="1" ht="15.6" hidden="1" customHeight="1" x14ac:dyDescent="0.25">
      <c r="A206" s="309"/>
      <c r="B206" s="309"/>
      <c r="C206" s="309"/>
      <c r="D206" s="309"/>
      <c r="E206" s="387"/>
      <c r="F206" s="387"/>
      <c r="G206" s="387"/>
      <c r="H206" s="387"/>
      <c r="I206" s="387"/>
      <c r="J206" s="310"/>
      <c r="K206" s="310"/>
      <c r="L206" s="310"/>
      <c r="M206" s="310"/>
      <c r="N206" s="310"/>
      <c r="O206" s="310"/>
      <c r="P206" s="310"/>
      <c r="Q206" s="310"/>
      <c r="R206" s="310"/>
      <c r="S206" s="310"/>
    </row>
    <row r="207" spans="1:19" ht="15.6" hidden="1" customHeight="1" x14ac:dyDescent="0.25">
      <c r="A207" s="653" t="s">
        <v>283</v>
      </c>
      <c r="B207" s="653"/>
      <c r="C207" s="653"/>
      <c r="D207" s="653"/>
      <c r="E207" s="653"/>
      <c r="F207" s="653"/>
      <c r="G207" s="653"/>
      <c r="H207" s="310"/>
      <c r="I207" s="310"/>
      <c r="J207" s="310"/>
      <c r="K207" s="310"/>
      <c r="L207" s="310"/>
      <c r="M207" s="310"/>
      <c r="N207" s="310"/>
      <c r="O207" s="310"/>
      <c r="P207" s="310"/>
    </row>
    <row r="208" spans="1:19" ht="15.6" hidden="1" customHeight="1" x14ac:dyDescent="0.25">
      <c r="A208" s="315" t="s">
        <v>278</v>
      </c>
    </row>
    <row r="209" spans="1:19" s="317" customFormat="1" ht="28.5" hidden="1" customHeight="1" x14ac:dyDescent="0.25">
      <c r="A209" s="636" t="s">
        <v>253</v>
      </c>
      <c r="B209" s="638" t="s">
        <v>222</v>
      </c>
      <c r="C209" s="297"/>
      <c r="D209" s="297"/>
      <c r="E209" s="640" t="s">
        <v>223</v>
      </c>
      <c r="F209" s="640" t="s">
        <v>224</v>
      </c>
      <c r="G209" s="640" t="s">
        <v>225</v>
      </c>
      <c r="H209" s="640"/>
      <c r="I209" s="640"/>
      <c r="J209" s="649"/>
      <c r="K209" s="650"/>
      <c r="L209" s="650"/>
      <c r="M209" s="650"/>
      <c r="N209" s="650"/>
      <c r="O209" s="646"/>
      <c r="P209" s="646"/>
      <c r="Q209" s="316" t="s">
        <v>235</v>
      </c>
      <c r="R209" s="316" t="s">
        <v>236</v>
      </c>
    </row>
    <row r="210" spans="1:19" s="317" customFormat="1" ht="15" hidden="1" customHeight="1" x14ac:dyDescent="0.25">
      <c r="A210" s="637"/>
      <c r="B210" s="639"/>
      <c r="C210" s="298"/>
      <c r="D210" s="298"/>
      <c r="E210" s="641"/>
      <c r="F210" s="641"/>
      <c r="G210" s="641"/>
      <c r="H210" s="641"/>
      <c r="I210" s="641"/>
      <c r="J210" s="649"/>
      <c r="K210" s="650"/>
      <c r="L210" s="650"/>
      <c r="M210" s="650"/>
      <c r="N210" s="650"/>
      <c r="O210" s="646"/>
      <c r="P210" s="646"/>
      <c r="Q210" s="318"/>
      <c r="R210" s="318"/>
    </row>
    <row r="211" spans="1:19" ht="31.15" hidden="1" customHeight="1" x14ac:dyDescent="0.25">
      <c r="A211" s="299">
        <v>42</v>
      </c>
      <c r="B211" s="300" t="s">
        <v>41</v>
      </c>
      <c r="C211" s="300"/>
      <c r="D211" s="300"/>
      <c r="E211" s="380">
        <f>SUM(E212)</f>
        <v>6000000</v>
      </c>
      <c r="F211" s="380">
        <f>SUM(F212)</f>
        <v>0</v>
      </c>
      <c r="G211" s="381">
        <f>SUM(G212)</f>
        <v>0</v>
      </c>
      <c r="H211" s="381"/>
      <c r="I211" s="381"/>
      <c r="J211" s="310"/>
      <c r="K211" s="310"/>
      <c r="L211" s="310"/>
      <c r="M211" s="310"/>
      <c r="N211" s="310"/>
      <c r="O211" s="310"/>
      <c r="P211" s="310"/>
      <c r="S211" s="320">
        <f>SUM(F211:M211)</f>
        <v>0</v>
      </c>
    </row>
    <row r="212" spans="1:19" ht="15.6" hidden="1" customHeight="1" x14ac:dyDescent="0.25">
      <c r="A212" s="303">
        <v>422</v>
      </c>
      <c r="B212" s="304" t="s">
        <v>172</v>
      </c>
      <c r="C212" s="304"/>
      <c r="D212" s="304"/>
      <c r="E212" s="390">
        <v>6000000</v>
      </c>
      <c r="F212" s="390"/>
      <c r="G212" s="391"/>
      <c r="H212" s="391"/>
      <c r="I212" s="391"/>
      <c r="J212" s="321"/>
      <c r="K212" s="321"/>
      <c r="L212" s="321"/>
      <c r="M212" s="321"/>
      <c r="N212" s="321"/>
      <c r="O212" s="321"/>
      <c r="P212" s="321"/>
      <c r="S212" s="320"/>
    </row>
    <row r="213" spans="1:19" s="320" customFormat="1" ht="31.15" hidden="1" customHeight="1" x14ac:dyDescent="0.25">
      <c r="A213" s="311">
        <v>45</v>
      </c>
      <c r="B213" s="312" t="s">
        <v>282</v>
      </c>
      <c r="C213" s="312"/>
      <c r="D213" s="312"/>
      <c r="E213" s="388">
        <f>SUM(E214)</f>
        <v>2500000</v>
      </c>
      <c r="F213" s="388">
        <f>SUM(F214)</f>
        <v>0</v>
      </c>
      <c r="G213" s="389">
        <f>SUM(G214)</f>
        <v>0</v>
      </c>
      <c r="H213" s="389"/>
      <c r="I213" s="389"/>
      <c r="J213" s="310"/>
      <c r="K213" s="310"/>
      <c r="L213" s="310"/>
      <c r="M213" s="310"/>
      <c r="N213" s="310"/>
      <c r="O213" s="310"/>
      <c r="P213" s="310"/>
    </row>
    <row r="214" spans="1:19" ht="15.6" hidden="1" customHeight="1" x14ac:dyDescent="0.25">
      <c r="A214" s="305">
        <v>451</v>
      </c>
      <c r="B214" s="306" t="s">
        <v>166</v>
      </c>
      <c r="C214" s="306"/>
      <c r="D214" s="306"/>
      <c r="E214" s="392">
        <v>2500000</v>
      </c>
      <c r="F214" s="392"/>
      <c r="G214" s="393"/>
      <c r="H214" s="393"/>
      <c r="I214" s="393"/>
      <c r="J214" s="321"/>
      <c r="K214" s="321"/>
      <c r="L214" s="321"/>
      <c r="M214" s="321"/>
      <c r="N214" s="321"/>
      <c r="O214" s="321"/>
      <c r="P214" s="321"/>
    </row>
    <row r="215" spans="1:19" s="315" customFormat="1" ht="15.6" hidden="1" customHeight="1" x14ac:dyDescent="0.25">
      <c r="A215" s="651" t="s">
        <v>256</v>
      </c>
      <c r="B215" s="652"/>
      <c r="C215" s="329"/>
      <c r="D215" s="329"/>
      <c r="E215" s="386">
        <f>SUM(E211,E213)</f>
        <v>8500000</v>
      </c>
      <c r="F215" s="386">
        <f>SUM(F211,F213)</f>
        <v>0</v>
      </c>
      <c r="G215" s="386">
        <f>SUM(G211,G213)</f>
        <v>0</v>
      </c>
      <c r="H215" s="386"/>
      <c r="I215" s="386"/>
      <c r="J215" s="310"/>
      <c r="K215" s="310"/>
      <c r="L215" s="310"/>
      <c r="M215" s="310"/>
      <c r="N215" s="310"/>
      <c r="O215" s="310"/>
      <c r="P215" s="310"/>
      <c r="Q215" s="341" t="e">
        <f>SUM(#REF!,#REF!,#REF!,#REF!,Q211)</f>
        <v>#REF!</v>
      </c>
      <c r="R215" s="308" t="e">
        <f>SUM(#REF!,#REF!,#REF!,#REF!,R211)</f>
        <v>#REF!</v>
      </c>
      <c r="S215" s="308" t="e">
        <f>SUM(#REF!,#REF!,#REF!,#REF!,S211)</f>
        <v>#REF!</v>
      </c>
    </row>
    <row r="216" spans="1:19" ht="22.5" hidden="1" customHeight="1" x14ac:dyDescent="0.25">
      <c r="A216" s="668" t="s">
        <v>284</v>
      </c>
      <c r="B216" s="668"/>
      <c r="C216" s="668"/>
      <c r="D216" s="668"/>
      <c r="E216" s="668"/>
      <c r="F216" s="668"/>
      <c r="G216" s="668"/>
      <c r="H216" s="292"/>
      <c r="I216" s="292"/>
    </row>
    <row r="217" spans="1:19" ht="15.6" hidden="1" customHeight="1" x14ac:dyDescent="0.25"/>
    <row r="218" spans="1:19" ht="15.6" hidden="1" customHeight="1" x14ac:dyDescent="0.25">
      <c r="A218" s="366">
        <v>1</v>
      </c>
      <c r="B218" s="315" t="s">
        <v>17</v>
      </c>
      <c r="C218" s="315"/>
      <c r="D218" s="315"/>
      <c r="E218" s="417">
        <f>SUM(E70)</f>
        <v>4243113</v>
      </c>
      <c r="F218" s="417">
        <f>SUM(F70)</f>
        <v>4243113</v>
      </c>
      <c r="G218" s="417">
        <f>SUM(G70)</f>
        <v>4243113</v>
      </c>
      <c r="H218" s="417"/>
      <c r="I218" s="417"/>
    </row>
    <row r="219" spans="1:19" ht="15.6" hidden="1" customHeight="1" x14ac:dyDescent="0.25">
      <c r="A219" s="366">
        <v>3</v>
      </c>
      <c r="B219" s="315" t="s">
        <v>285</v>
      </c>
      <c r="C219" s="315"/>
      <c r="D219" s="315"/>
      <c r="E219" s="417">
        <f>SUM(E84)</f>
        <v>2600000</v>
      </c>
      <c r="F219" s="417">
        <f>SUM(F84)</f>
        <v>2600000</v>
      </c>
      <c r="G219" s="417">
        <f>SUM(G84)</f>
        <v>2600000</v>
      </c>
      <c r="H219" s="417"/>
      <c r="I219" s="417"/>
    </row>
    <row r="220" spans="1:19" ht="15.6" hidden="1" customHeight="1" x14ac:dyDescent="0.25">
      <c r="A220" s="366">
        <v>4</v>
      </c>
      <c r="B220" s="315" t="s">
        <v>266</v>
      </c>
      <c r="C220" s="315"/>
      <c r="D220" s="315"/>
      <c r="E220" s="417">
        <f>SUM(E103)</f>
        <v>133878715</v>
      </c>
      <c r="F220" s="417">
        <f>SUM(F103)</f>
        <v>133103420</v>
      </c>
      <c r="G220" s="417">
        <f>SUM(G103)</f>
        <v>133093420</v>
      </c>
      <c r="H220" s="417"/>
      <c r="I220" s="417"/>
    </row>
    <row r="221" spans="1:19" ht="15.6" hidden="1" customHeight="1" x14ac:dyDescent="0.25">
      <c r="A221" s="366">
        <v>5</v>
      </c>
      <c r="B221" s="315" t="s">
        <v>286</v>
      </c>
      <c r="C221" s="315"/>
      <c r="D221" s="315"/>
      <c r="E221" s="417">
        <f>SUM(E196,E205,E215)</f>
        <v>52412794</v>
      </c>
      <c r="F221" s="417">
        <f>SUM(F196,F205,F215)</f>
        <v>10687410</v>
      </c>
      <c r="G221" s="417">
        <f>SUM(G196,G205,G215)</f>
        <v>0</v>
      </c>
      <c r="H221" s="417"/>
      <c r="I221" s="417"/>
    </row>
    <row r="222" spans="1:19" ht="15.6" hidden="1" customHeight="1" x14ac:dyDescent="0.25">
      <c r="A222" s="366">
        <v>6</v>
      </c>
      <c r="B222" s="315" t="s">
        <v>287</v>
      </c>
      <c r="C222" s="315"/>
      <c r="D222" s="315"/>
      <c r="E222" s="417">
        <f>SUM(E114)</f>
        <v>1140740</v>
      </c>
      <c r="F222" s="417">
        <f>SUM(F114)</f>
        <v>1000000</v>
      </c>
      <c r="G222" s="417">
        <f>SUM(G114)</f>
        <v>1000000</v>
      </c>
      <c r="H222" s="417"/>
      <c r="I222" s="417"/>
    </row>
    <row r="223" spans="1:19" ht="31.15" hidden="1" customHeight="1" x14ac:dyDescent="0.25">
      <c r="A223" s="361">
        <v>7</v>
      </c>
      <c r="B223" s="372" t="s">
        <v>268</v>
      </c>
      <c r="C223" s="372"/>
      <c r="D223" s="372"/>
      <c r="E223" s="387">
        <f>SUM(E183)</f>
        <v>100000</v>
      </c>
      <c r="F223" s="387">
        <f>SUM(F183)</f>
        <v>100000</v>
      </c>
      <c r="G223" s="387">
        <f>SUM(G183)</f>
        <v>100000</v>
      </c>
      <c r="H223" s="387"/>
      <c r="I223" s="387"/>
    </row>
    <row r="224" spans="1:19" ht="15.6" hidden="1" customHeight="1" x14ac:dyDescent="0.25">
      <c r="A224" s="366"/>
      <c r="B224" s="315"/>
      <c r="C224" s="315"/>
      <c r="D224" s="315"/>
      <c r="E224" s="417"/>
      <c r="F224" s="417"/>
      <c r="G224" s="417"/>
      <c r="H224" s="417"/>
      <c r="I224" s="417"/>
    </row>
    <row r="225" spans="1:18" ht="15.6" hidden="1" customHeight="1" x14ac:dyDescent="0.25">
      <c r="A225" s="340"/>
      <c r="B225" s="315"/>
      <c r="C225" s="315"/>
      <c r="D225" s="315"/>
      <c r="E225" s="417">
        <f>SUM(E218,E219,E220,E221,E222,E223)</f>
        <v>194375362</v>
      </c>
      <c r="F225" s="417">
        <f>SUM(F218,F219,F220,F221,F222,F223)</f>
        <v>151733943</v>
      </c>
      <c r="G225" s="417">
        <f>SUM(G218,G219,G220,G221,G222,G223)</f>
        <v>141036533</v>
      </c>
      <c r="H225" s="417"/>
      <c r="I225" s="417"/>
    </row>
    <row r="226" spans="1:18" ht="15.6" hidden="1" customHeight="1" x14ac:dyDescent="0.25">
      <c r="A226" s="340"/>
      <c r="B226" s="315"/>
      <c r="C226" s="315"/>
      <c r="D226" s="315"/>
      <c r="E226" s="417"/>
      <c r="F226" s="417"/>
      <c r="G226" s="417"/>
      <c r="H226" s="417"/>
      <c r="I226" s="417"/>
    </row>
    <row r="227" spans="1:18" ht="27.75" hidden="1" customHeight="1" x14ac:dyDescent="0.25">
      <c r="A227" s="669" t="s">
        <v>288</v>
      </c>
      <c r="B227" s="669"/>
      <c r="C227" s="669"/>
      <c r="D227" s="669"/>
      <c r="E227" s="669"/>
      <c r="F227" s="669"/>
      <c r="G227" s="669"/>
      <c r="H227" s="292"/>
      <c r="I227" s="292"/>
      <c r="J227" s="431"/>
    </row>
    <row r="228" spans="1:18" ht="15.6" hidden="1" customHeight="1" x14ac:dyDescent="0.25">
      <c r="A228" s="653" t="s">
        <v>250</v>
      </c>
      <c r="B228" s="653"/>
      <c r="C228" s="653"/>
      <c r="D228" s="653"/>
      <c r="E228" s="653"/>
      <c r="F228" s="418"/>
      <c r="G228" s="418"/>
      <c r="H228" s="418"/>
      <c r="I228" s="418"/>
      <c r="J228" s="431"/>
    </row>
    <row r="229" spans="1:18" ht="25.5" hidden="1" customHeight="1" x14ac:dyDescent="0.25">
      <c r="A229" s="670" t="s">
        <v>289</v>
      </c>
      <c r="B229" s="670"/>
      <c r="C229" s="670"/>
      <c r="D229" s="670"/>
      <c r="E229" s="670"/>
      <c r="F229" s="670"/>
      <c r="G229" s="670"/>
      <c r="H229" s="292"/>
      <c r="I229" s="292"/>
      <c r="J229" s="431"/>
    </row>
    <row r="230" spans="1:18" ht="15.6" hidden="1" customHeight="1" x14ac:dyDescent="0.25">
      <c r="A230" s="636" t="s">
        <v>253</v>
      </c>
      <c r="B230" s="638" t="s">
        <v>222</v>
      </c>
      <c r="C230" s="297"/>
      <c r="D230" s="297"/>
      <c r="E230" s="640" t="s">
        <v>223</v>
      </c>
      <c r="F230" s="640" t="s">
        <v>224</v>
      </c>
      <c r="G230" s="640" t="s">
        <v>225</v>
      </c>
      <c r="H230" s="640"/>
      <c r="I230" s="640"/>
      <c r="J230" s="431"/>
    </row>
    <row r="231" spans="1:18" ht="37.5" hidden="1" customHeight="1" x14ac:dyDescent="0.25">
      <c r="A231" s="637"/>
      <c r="B231" s="639"/>
      <c r="C231" s="298"/>
      <c r="D231" s="298"/>
      <c r="E231" s="641"/>
      <c r="F231" s="641"/>
      <c r="G231" s="641"/>
      <c r="H231" s="641"/>
      <c r="I231" s="641"/>
      <c r="J231" s="431"/>
    </row>
    <row r="232" spans="1:18" ht="15.6" hidden="1" customHeight="1" x14ac:dyDescent="0.25">
      <c r="A232" s="299">
        <v>922</v>
      </c>
      <c r="B232" s="300" t="s">
        <v>290</v>
      </c>
      <c r="C232" s="300"/>
      <c r="D232" s="300"/>
      <c r="E232" s="380">
        <f>SUM(E233:E233)</f>
        <v>16761388</v>
      </c>
      <c r="F232" s="380">
        <f>SUM(F233:F233)</f>
        <v>10000000</v>
      </c>
      <c r="G232" s="381">
        <f>SUM(G233:G233)</f>
        <v>10000000</v>
      </c>
      <c r="H232" s="381"/>
      <c r="I232" s="381"/>
    </row>
    <row r="233" spans="1:18" ht="15.6" hidden="1" customHeight="1" x14ac:dyDescent="0.25">
      <c r="A233" s="305">
        <v>92221</v>
      </c>
      <c r="B233" s="306" t="s">
        <v>291</v>
      </c>
      <c r="C233" s="306"/>
      <c r="D233" s="306"/>
      <c r="E233" s="392">
        <v>16761388</v>
      </c>
      <c r="F233" s="392">
        <v>10000000</v>
      </c>
      <c r="G233" s="385">
        <v>10000000</v>
      </c>
      <c r="H233" s="385"/>
      <c r="I233" s="385"/>
    </row>
    <row r="234" spans="1:18" ht="15.6" hidden="1" customHeight="1" x14ac:dyDescent="0.25">
      <c r="A234" s="651" t="s">
        <v>256</v>
      </c>
      <c r="B234" s="652"/>
      <c r="C234" s="329"/>
      <c r="D234" s="329"/>
      <c r="E234" s="386">
        <f>SUM(E232)</f>
        <v>16761388</v>
      </c>
      <c r="F234" s="386">
        <f>SUM(F232)</f>
        <v>10000000</v>
      </c>
      <c r="G234" s="386">
        <f>SUM(G232)</f>
        <v>10000000</v>
      </c>
      <c r="H234" s="386"/>
      <c r="I234" s="386"/>
    </row>
    <row r="235" spans="1:18" ht="15.6" hidden="1" customHeight="1" x14ac:dyDescent="0.25">
      <c r="A235" s="309"/>
      <c r="B235" s="309"/>
      <c r="C235" s="309"/>
      <c r="D235" s="309"/>
      <c r="E235" s="387"/>
      <c r="F235" s="387"/>
      <c r="G235" s="387"/>
      <c r="H235" s="387"/>
      <c r="I235" s="387"/>
    </row>
    <row r="236" spans="1:18" ht="15.6" hidden="1" customHeight="1" x14ac:dyDescent="0.25">
      <c r="A236" s="340"/>
      <c r="B236" s="315"/>
      <c r="C236" s="315"/>
      <c r="D236" s="315"/>
      <c r="E236" s="417"/>
      <c r="F236" s="417"/>
      <c r="G236" s="417"/>
      <c r="H236" s="417"/>
      <c r="I236" s="417"/>
    </row>
    <row r="237" spans="1:18" ht="15.6" hidden="1" customHeight="1" x14ac:dyDescent="0.25">
      <c r="A237" s="651" t="s">
        <v>292</v>
      </c>
      <c r="B237" s="652"/>
      <c r="C237" s="329"/>
      <c r="D237" s="329"/>
      <c r="E237" s="419">
        <f>SUM(E70,E84,E103,E114,E183,E196,E205,E215)</f>
        <v>194375362</v>
      </c>
      <c r="F237" s="419">
        <f>SUM(F70,F84,F103,F114,F183,F196,F205,F215)</f>
        <v>151733943</v>
      </c>
      <c r="G237" s="419">
        <f>SUM(G70,G84,G103,G114,G183,G196,G205,G215)</f>
        <v>141036533</v>
      </c>
      <c r="H237" s="419"/>
      <c r="I237" s="419"/>
      <c r="J237" s="319"/>
      <c r="K237" s="315"/>
      <c r="L237" s="315"/>
      <c r="M237" s="315"/>
      <c r="N237" s="315"/>
      <c r="O237" s="315"/>
      <c r="P237" s="315"/>
      <c r="Q237" s="374" t="e">
        <f>SUM(#REF!,Q119,#REF!,Q146,Q159,Q173,#REF!)</f>
        <v>#REF!</v>
      </c>
      <c r="R237" s="373" t="e">
        <f>SUM(#REF!,R119,#REF!,R146,R159,R173,#REF!)</f>
        <v>#REF!</v>
      </c>
    </row>
    <row r="238" spans="1:18" ht="15.6" hidden="1" customHeight="1" x14ac:dyDescent="0.25">
      <c r="A238" s="651" t="s">
        <v>293</v>
      </c>
      <c r="B238" s="652"/>
      <c r="C238" s="329"/>
      <c r="D238" s="329"/>
      <c r="E238" s="396">
        <f>SUM(E237,E234)</f>
        <v>211136750</v>
      </c>
      <c r="F238" s="396">
        <f>SUM(F237,F234)</f>
        <v>161733943</v>
      </c>
      <c r="G238" s="396">
        <f>SUM(G237,G234)</f>
        <v>151036533</v>
      </c>
      <c r="H238" s="396"/>
      <c r="I238" s="396"/>
      <c r="J238" s="319"/>
      <c r="K238" s="315"/>
      <c r="L238" s="315"/>
      <c r="M238" s="315"/>
      <c r="N238" s="315"/>
      <c r="O238" s="315"/>
      <c r="P238" s="315"/>
      <c r="Q238" s="315"/>
      <c r="R238" s="315"/>
    </row>
    <row r="239" spans="1:18" ht="15.6" hidden="1" customHeight="1" x14ac:dyDescent="0.25">
      <c r="A239" s="309"/>
      <c r="B239" s="309"/>
      <c r="C239" s="309"/>
      <c r="D239" s="309"/>
      <c r="E239" s="408"/>
      <c r="F239" s="408"/>
      <c r="G239" s="408"/>
      <c r="H239" s="408"/>
      <c r="I239" s="408"/>
      <c r="J239" s="319"/>
      <c r="K239" s="315"/>
      <c r="L239" s="315"/>
      <c r="M239" s="315"/>
      <c r="N239" s="315"/>
      <c r="O239" s="315"/>
      <c r="P239" s="315"/>
      <c r="Q239" s="315"/>
      <c r="R239" s="315"/>
    </row>
    <row r="240" spans="1:18" x14ac:dyDescent="0.25">
      <c r="A240" s="375"/>
      <c r="B240" s="375"/>
      <c r="C240" s="375"/>
      <c r="D240" s="375"/>
      <c r="E240" s="420"/>
      <c r="F240" s="420"/>
      <c r="G240" s="420"/>
      <c r="H240" s="420"/>
      <c r="I240" s="420"/>
      <c r="J240" s="319"/>
      <c r="K240" s="315"/>
      <c r="L240" s="315"/>
      <c r="M240" s="315"/>
      <c r="N240" s="315"/>
      <c r="O240" s="315"/>
      <c r="P240" s="315"/>
      <c r="Q240" s="315"/>
      <c r="R240" s="315"/>
    </row>
    <row r="241" spans="1:10" ht="18.75" x14ac:dyDescent="0.25">
      <c r="A241" s="677" t="s">
        <v>294</v>
      </c>
      <c r="B241" s="677"/>
      <c r="C241" s="677"/>
      <c r="D241" s="677"/>
      <c r="E241" s="677"/>
      <c r="F241" s="677"/>
      <c r="G241" s="677"/>
      <c r="H241" s="292"/>
      <c r="I241" s="292"/>
      <c r="J241" s="432"/>
    </row>
    <row r="242" spans="1:10" ht="16.5" thickBot="1" x14ac:dyDescent="0.3">
      <c r="A242" s="376"/>
      <c r="B242" s="376"/>
      <c r="C242" s="376"/>
      <c r="D242" s="376"/>
      <c r="E242" s="421"/>
      <c r="F242" s="422"/>
      <c r="G242" s="422"/>
      <c r="H242" s="422"/>
      <c r="I242" s="422"/>
      <c r="J242" s="432"/>
    </row>
    <row r="243" spans="1:10" ht="34.5" customHeight="1" thickBot="1" x14ac:dyDescent="0.3">
      <c r="A243" s="462" t="s">
        <v>295</v>
      </c>
      <c r="B243" s="463" t="s">
        <v>296</v>
      </c>
      <c r="C243" s="464" t="s">
        <v>297</v>
      </c>
      <c r="D243" s="465" t="s">
        <v>298</v>
      </c>
      <c r="E243" s="437" t="s">
        <v>129</v>
      </c>
      <c r="F243" s="438" t="s">
        <v>130</v>
      </c>
      <c r="G243" s="438" t="s">
        <v>131</v>
      </c>
      <c r="H243" s="438" t="s">
        <v>316</v>
      </c>
      <c r="I243" s="438" t="s">
        <v>316</v>
      </c>
    </row>
    <row r="244" spans="1:10" s="435" customFormat="1" ht="18.75" customHeight="1" thickBot="1" x14ac:dyDescent="0.3">
      <c r="A244" s="472"/>
      <c r="B244" s="473">
        <v>1</v>
      </c>
      <c r="C244" s="473"/>
      <c r="D244" s="473"/>
      <c r="E244" s="474">
        <v>2</v>
      </c>
      <c r="F244" s="474">
        <v>3</v>
      </c>
      <c r="G244" s="474">
        <v>4</v>
      </c>
      <c r="H244" s="474" t="s">
        <v>196</v>
      </c>
      <c r="I244" s="475" t="s">
        <v>197</v>
      </c>
      <c r="J244" s="434"/>
    </row>
    <row r="245" spans="1:10" s="340" customFormat="1" x14ac:dyDescent="0.25">
      <c r="A245" s="466">
        <v>1</v>
      </c>
      <c r="B245" s="467" t="s">
        <v>299</v>
      </c>
      <c r="C245" s="467"/>
      <c r="D245" s="468"/>
      <c r="E245" s="469"/>
      <c r="F245" s="470"/>
      <c r="G245" s="470"/>
      <c r="H245" s="470"/>
      <c r="I245" s="471"/>
      <c r="J245" s="433"/>
    </row>
    <row r="246" spans="1:10" x14ac:dyDescent="0.25">
      <c r="A246" s="457"/>
      <c r="B246" s="440" t="s">
        <v>300</v>
      </c>
      <c r="C246" s="441" t="e">
        <f>SUM('[1]RAČUN PRIHODA I RASHODA'!#REF!)</f>
        <v>#REF!</v>
      </c>
      <c r="D246" s="441" t="e">
        <f>SUM('[1]RAČUN PRIHODA I RASHODA'!#REF!)</f>
        <v>#REF!</v>
      </c>
      <c r="E246" s="442">
        <f>' Račun prihoda i rashoda'!E55+' Račun prihoda i rashoda'!E56+' Račun prihoda i rashoda'!E61+' Račun prihoda i rashoda'!E62</f>
        <v>257325.77</v>
      </c>
      <c r="F246" s="442">
        <f>' Račun prihoda i rashoda'!F55+' Račun prihoda i rashoda'!F56+' Račun prihoda i rashoda'!F61+' Račun prihoda i rashoda'!F62</f>
        <v>416347.81</v>
      </c>
      <c r="G246" s="442">
        <f>SUM(' Račun prihoda i rashoda (1)'!G54)</f>
        <v>281926.71999999997</v>
      </c>
      <c r="H246" s="442">
        <f>G246/E246*100</f>
        <v>109.5602356499312</v>
      </c>
      <c r="I246" s="458">
        <f>G246/F246*100</f>
        <v>67.714231521957558</v>
      </c>
    </row>
    <row r="247" spans="1:10" x14ac:dyDescent="0.25">
      <c r="A247" s="457"/>
      <c r="B247" s="440" t="s">
        <v>301</v>
      </c>
      <c r="C247" s="441" t="e">
        <f>SUM('[1]RAČUN PRIHODA I RASHODA'!#REF!,'[1]RAČUN PRIHODA I RASHODA'!#REF!,'[1]RAČUN PRIHODA I RASHODA'!#REF!)</f>
        <v>#REF!</v>
      </c>
      <c r="D247" s="441" t="e">
        <f>SUM('[1]RAČUN PRIHODA I RASHODA'!#REF!,'[1]RAČUN PRIHODA I RASHODA'!#REF!,'[1]RAČUN PRIHODA I RASHODA'!#REF!)</f>
        <v>#REF!</v>
      </c>
      <c r="E247" s="442">
        <f>SUM(' Račun prihoda i rashoda (1)'!E85+' Račun prihoda i rashoda (1)'!E226)</f>
        <v>257325.75999999998</v>
      </c>
      <c r="F247" s="442">
        <f>SUM(' Račun prihoda i rashoda (1)'!F85+' Račun prihoda i rashoda (1)'!F226)</f>
        <v>416347.81000000006</v>
      </c>
      <c r="G247" s="442">
        <f>SUM(' Račun prihoda i rashoda (1)'!G85+' Račun prihoda i rashoda (1)'!G226)</f>
        <v>316684.43</v>
      </c>
      <c r="H247" s="442">
        <f t="shared" ref="H247:H277" si="40">G247/E247*100</f>
        <v>123.06751955187076</v>
      </c>
      <c r="I247" s="458">
        <f t="shared" ref="I247:I277" si="41">G247/F247*100</f>
        <v>76.062470461895785</v>
      </c>
    </row>
    <row r="248" spans="1:10" s="315" customFormat="1" x14ac:dyDescent="0.25">
      <c r="A248" s="671" t="s">
        <v>314</v>
      </c>
      <c r="B248" s="672"/>
      <c r="C248" s="443" t="e">
        <f>SUM(C246-C247-C278)</f>
        <v>#REF!</v>
      </c>
      <c r="D248" s="443" t="e">
        <f>SUM(D246-D247-D278)</f>
        <v>#REF!</v>
      </c>
      <c r="E248" s="444">
        <f t="shared" ref="E248" si="42">E246-E247</f>
        <v>1.0000000009313226E-2</v>
      </c>
      <c r="F248" s="444">
        <f t="shared" ref="F248" si="43">F246-F247</f>
        <v>0</v>
      </c>
      <c r="G248" s="444">
        <f t="shared" ref="G248" si="44">G246-G247</f>
        <v>-34757.710000000021</v>
      </c>
      <c r="H248" s="442"/>
      <c r="I248" s="458"/>
      <c r="J248" s="319"/>
    </row>
    <row r="249" spans="1:10" s="340" customFormat="1" x14ac:dyDescent="0.25">
      <c r="A249" s="456" t="s">
        <v>302</v>
      </c>
      <c r="B249" s="439" t="s">
        <v>285</v>
      </c>
      <c r="C249" s="445"/>
      <c r="D249" s="445"/>
      <c r="E249" s="446"/>
      <c r="F249" s="446"/>
      <c r="G249" s="446"/>
      <c r="H249" s="442"/>
      <c r="I249" s="458"/>
      <c r="J249" s="433"/>
    </row>
    <row r="250" spans="1:10" x14ac:dyDescent="0.25">
      <c r="A250" s="457"/>
      <c r="B250" s="440" t="s">
        <v>300</v>
      </c>
      <c r="C250" s="441" t="e">
        <f>SUM('[1]RAČUN PRIHODA I RASHODA'!#REF!)</f>
        <v>#REF!</v>
      </c>
      <c r="D250" s="441" t="e">
        <f>SUM('[1]RAČUN PRIHODA I RASHODA'!#REF!)</f>
        <v>#REF!</v>
      </c>
      <c r="E250" s="442">
        <f>SUM(' Račun prihoda i rashoda (1)'!E34)</f>
        <v>2004.31</v>
      </c>
      <c r="F250" s="442">
        <f>SUM(' Račun prihoda i rashoda (1)'!F34)</f>
        <v>2050</v>
      </c>
      <c r="G250" s="442">
        <f>SUM(' Račun prihoda i rashoda (1)'!G34)</f>
        <v>1959.1599999999999</v>
      </c>
      <c r="H250" s="442">
        <f t="shared" si="40"/>
        <v>97.747354451157747</v>
      </c>
      <c r="I250" s="458">
        <f t="shared" si="41"/>
        <v>95.568780487804872</v>
      </c>
    </row>
    <row r="251" spans="1:10" x14ac:dyDescent="0.25">
      <c r="A251" s="457"/>
      <c r="B251" s="440" t="s">
        <v>301</v>
      </c>
      <c r="C251" s="441" t="e">
        <f>SUM('[1]RAČUN PRIHODA I RASHODA'!#REF!,'[1]RAČUN PRIHODA I RASHODA'!#REF!,'[1]RAČUN PRIHODA I RASHODA'!#REF!,'[1]RAČUN PRIHODA I RASHODA'!#REF!,'[1]RAČUN PRIHODA I RASHODA'!#REF!)</f>
        <v>#REF!</v>
      </c>
      <c r="D251" s="441" t="e">
        <f>SUM('[1]RAČUN PRIHODA I RASHODA'!#REF!,'[1]RAČUN PRIHODA I RASHODA'!#REF!,'[1]RAČUN PRIHODA I RASHODA'!#REF!,'[1]RAČUN PRIHODA I RASHODA'!#REF!,'[1]RAČUN PRIHODA I RASHODA'!#REF!)</f>
        <v>#REF!</v>
      </c>
      <c r="E251" s="442">
        <f>SUM(' Račun prihoda i rashoda (1)'!E125+' Račun prihoda i rashoda (1)'!E239)</f>
        <v>1650.07</v>
      </c>
      <c r="F251" s="442">
        <f>SUM(' Račun prihoda i rashoda (1)'!F125+' Račun prihoda i rashoda (1)'!F239)</f>
        <v>11050</v>
      </c>
      <c r="G251" s="442">
        <f>SUM(' Račun prihoda i rashoda (1)'!G125+' Račun prihoda i rashoda (1)'!G239)</f>
        <v>0</v>
      </c>
      <c r="H251" s="442">
        <f t="shared" si="40"/>
        <v>0</v>
      </c>
      <c r="I251" s="458">
        <f t="shared" si="41"/>
        <v>0</v>
      </c>
    </row>
    <row r="252" spans="1:10" x14ac:dyDescent="0.25">
      <c r="A252" s="671" t="s">
        <v>314</v>
      </c>
      <c r="B252" s="672"/>
      <c r="C252" s="443" t="e">
        <f>SUM(C250-C251)</f>
        <v>#REF!</v>
      </c>
      <c r="D252" s="443" t="e">
        <f>SUM(D250-D251)</f>
        <v>#REF!</v>
      </c>
      <c r="E252" s="444">
        <f t="shared" ref="E252" si="45">SUM(E250-E251)</f>
        <v>354.24</v>
      </c>
      <c r="F252" s="444">
        <f>SUM(' Račun prihoda i rashoda (1)'!F35)</f>
        <v>50</v>
      </c>
      <c r="G252" s="444">
        <f t="shared" ref="G252" si="46">SUM(G250-G251)</f>
        <v>1959.1599999999999</v>
      </c>
      <c r="H252" s="442"/>
      <c r="I252" s="458"/>
    </row>
    <row r="253" spans="1:10" s="340" customFormat="1" x14ac:dyDescent="0.25">
      <c r="A253" s="456" t="s">
        <v>304</v>
      </c>
      <c r="B253" s="439" t="s">
        <v>305</v>
      </c>
      <c r="C253" s="447"/>
      <c r="D253" s="447"/>
      <c r="E253" s="448"/>
      <c r="F253" s="448"/>
      <c r="G253" s="448"/>
      <c r="H253" s="442"/>
      <c r="I253" s="458"/>
      <c r="J253" s="433"/>
    </row>
    <row r="254" spans="1:10" x14ac:dyDescent="0.25">
      <c r="A254" s="457"/>
      <c r="B254" s="440" t="s">
        <v>300</v>
      </c>
      <c r="C254" s="441" t="e">
        <f>SUM('[1]RAČUN PRIHODA I RASHODA'!#REF!)</f>
        <v>#REF!</v>
      </c>
      <c r="D254" s="441" t="e">
        <f>SUM('[1]RAČUN PRIHODA I RASHODA'!#REF!)</f>
        <v>#REF!</v>
      </c>
      <c r="E254" s="442">
        <f>' Račun prihoda i rashoda'!E40</f>
        <v>230.87</v>
      </c>
      <c r="F254" s="442">
        <f>' Račun prihoda i rashoda'!F40</f>
        <v>1350</v>
      </c>
      <c r="G254" s="442">
        <f>' Račun prihoda i rashoda'!G40</f>
        <v>278.85000000000002</v>
      </c>
      <c r="H254" s="442">
        <f t="shared" si="40"/>
        <v>120.78225841382597</v>
      </c>
      <c r="I254" s="458">
        <f t="shared" si="41"/>
        <v>20.655555555555559</v>
      </c>
    </row>
    <row r="255" spans="1:10" x14ac:dyDescent="0.25">
      <c r="A255" s="457"/>
      <c r="B255" s="440" t="s">
        <v>301</v>
      </c>
      <c r="C255" s="441" t="e">
        <f>SUM('[1]RAČUN PRIHODA I RASHODA'!#REF!,'[1]RAČUN PRIHODA I RASHODA'!#REF!,'[1]RAČUN PRIHODA I RASHODA'!#REF!,'[1]RAČUN PRIHODA I RASHODA'!#REF!)</f>
        <v>#REF!</v>
      </c>
      <c r="D255" s="441" t="e">
        <f>SUM('[1]RAČUN PRIHODA I RASHODA'!#REF!,'[1]RAČUN PRIHODA I RASHODA'!#REF!,'[1]RAČUN PRIHODA I RASHODA'!#REF!,'[1]RAČUN PRIHODA I RASHODA'!#REF!)</f>
        <v>#REF!</v>
      </c>
      <c r="E255" s="442">
        <f>SUM(' Račun prihoda i rashoda (1)'!E144+' Račun prihoda i rashoda (1)'!E249)</f>
        <v>82.6</v>
      </c>
      <c r="F255" s="442">
        <f>SUM(' Račun prihoda i rashoda (1)'!F144+' Račun prihoda i rashoda (1)'!F249)</f>
        <v>1350</v>
      </c>
      <c r="G255" s="442">
        <f>SUM(' Račun prihoda i rashoda (1)'!G144+' Račun prihoda i rashoda (1)'!G249)</f>
        <v>404.6</v>
      </c>
      <c r="H255" s="442">
        <f t="shared" si="40"/>
        <v>489.83050847457628</v>
      </c>
      <c r="I255" s="458">
        <f t="shared" si="41"/>
        <v>29.970370370370368</v>
      </c>
    </row>
    <row r="256" spans="1:10" x14ac:dyDescent="0.25">
      <c r="A256" s="671" t="s">
        <v>306</v>
      </c>
      <c r="B256" s="672"/>
      <c r="C256" s="443" t="e">
        <f>SUM(C254-C255)</f>
        <v>#REF!</v>
      </c>
      <c r="D256" s="443" t="e">
        <f>SUM(D254-D255)</f>
        <v>#REF!</v>
      </c>
      <c r="E256" s="444">
        <f t="shared" ref="E256" si="47">SUM(E254-E255)</f>
        <v>148.27000000000001</v>
      </c>
      <c r="F256" s="444">
        <f t="shared" ref="F256" si="48">SUM(F254-F255)</f>
        <v>0</v>
      </c>
      <c r="G256" s="444">
        <f t="shared" ref="G256" si="49">SUM(G254-G255)</f>
        <v>-125.75</v>
      </c>
      <c r="H256" s="442"/>
      <c r="I256" s="458"/>
    </row>
    <row r="257" spans="1:10" s="340" customFormat="1" x14ac:dyDescent="0.25">
      <c r="A257" s="456" t="s">
        <v>307</v>
      </c>
      <c r="B257" s="439" t="s">
        <v>217</v>
      </c>
      <c r="C257" s="447"/>
      <c r="D257" s="447"/>
      <c r="E257" s="448"/>
      <c r="F257" s="448"/>
      <c r="G257" s="448"/>
      <c r="H257" s="442"/>
      <c r="I257" s="458"/>
      <c r="J257" s="433"/>
    </row>
    <row r="258" spans="1:10" x14ac:dyDescent="0.25">
      <c r="A258" s="457"/>
      <c r="B258" s="440" t="s">
        <v>300</v>
      </c>
      <c r="C258" s="441" t="e">
        <f>SUM('[1]RAČUN PRIHODA I RASHODA'!#REF!)</f>
        <v>#REF!</v>
      </c>
      <c r="D258" s="441" t="e">
        <f>SUM('[1]RAČUN PRIHODA I RASHODA'!#REF!)</f>
        <v>#REF!</v>
      </c>
      <c r="E258" s="442">
        <f>' Račun prihoda i rashoda'!E28+' Račun prihoda i rashoda'!E29+' Račun prihoda i rashoda'!E31+' Račun prihoda i rashoda'!E32+' Račun prihoda i rashoda'!E57+' Račun prihoda i rashoda'!E58+' Račun prihoda i rashoda'!E59</f>
        <v>3186964.89</v>
      </c>
      <c r="F258" s="442">
        <f>SUM(' Račun prihoda i rashoda (1)'!F26)</f>
        <v>3632512.52</v>
      </c>
      <c r="G258" s="442">
        <f>SUM(' Račun prihoda i rashoda (1)'!G26)</f>
        <v>3343743.69</v>
      </c>
      <c r="H258" s="442">
        <f t="shared" si="40"/>
        <v>104.9193764415773</v>
      </c>
      <c r="I258" s="458">
        <f t="shared" si="41"/>
        <v>92.050438135860844</v>
      </c>
    </row>
    <row r="259" spans="1:10" x14ac:dyDescent="0.25">
      <c r="A259" s="457"/>
      <c r="B259" s="440" t="s">
        <v>301</v>
      </c>
      <c r="C259" s="441" t="e">
        <f>SUM('[1]RAČUN PRIHODA I RASHODA'!#REF!,'[1]RAČUN PRIHODA I RASHODA'!#REF!,'[1]RAČUN PRIHODA I RASHODA'!#REF!,'[1]RAČUN PRIHODA I RASHODA'!#REF!)</f>
        <v>#REF!</v>
      </c>
      <c r="D259" s="441" t="e">
        <f>SUM('[1]RAČUN PRIHODA I RASHODA'!#REF!,'[1]RAČUN PRIHODA I RASHODA'!#REF!,'[1]RAČUN PRIHODA I RASHODA'!#REF!,'[1]RAČUN PRIHODA I RASHODA'!#REF!)</f>
        <v>#REF!</v>
      </c>
      <c r="E259" s="442">
        <f>SUM(' Račun prihoda i rashoda (1)'!E158+' Račun prihoda i rashoda (1)'!E256)</f>
        <v>3070428.75</v>
      </c>
      <c r="F259" s="442">
        <f>SUM(' Račun prihoda i rashoda (1)'!F158+' Račun prihoda i rashoda (1)'!F256)</f>
        <v>3826910</v>
      </c>
      <c r="G259" s="442">
        <f>SUM(' Račun prihoda i rashoda (1)'!G158+' Račun prihoda i rashoda (1)'!G256)</f>
        <v>3741392.6500000004</v>
      </c>
      <c r="H259" s="442">
        <f t="shared" si="40"/>
        <v>121.85244975966305</v>
      </c>
      <c r="I259" s="458">
        <f t="shared" si="41"/>
        <v>97.765368142966523</v>
      </c>
    </row>
    <row r="260" spans="1:10" x14ac:dyDescent="0.25">
      <c r="A260" s="671" t="s">
        <v>306</v>
      </c>
      <c r="B260" s="672"/>
      <c r="C260" s="449" t="e">
        <f>SUM(C258-C259)</f>
        <v>#REF!</v>
      </c>
      <c r="D260" s="449" t="e">
        <f>SUM(D258-D259)</f>
        <v>#REF!</v>
      </c>
      <c r="E260" s="450">
        <f t="shared" ref="E260" si="50">SUM(E258-E259)</f>
        <v>116536.14000000013</v>
      </c>
      <c r="F260" s="450">
        <f t="shared" ref="F260" si="51">SUM(F258-F259)</f>
        <v>-194397.47999999998</v>
      </c>
      <c r="G260" s="450">
        <f t="shared" ref="G260" si="52">SUM(G258-G259)</f>
        <v>-397648.96000000043</v>
      </c>
      <c r="H260" s="442"/>
      <c r="I260" s="458"/>
    </row>
    <row r="261" spans="1:10" s="340" customFormat="1" x14ac:dyDescent="0.25">
      <c r="A261" s="456" t="s">
        <v>308</v>
      </c>
      <c r="B261" s="439" t="s">
        <v>287</v>
      </c>
      <c r="C261" s="447"/>
      <c r="D261" s="447"/>
      <c r="E261" s="448"/>
      <c r="F261" s="448"/>
      <c r="G261" s="448"/>
      <c r="H261" s="442"/>
      <c r="I261" s="458"/>
      <c r="J261" s="433"/>
    </row>
    <row r="262" spans="1:10" x14ac:dyDescent="0.25">
      <c r="A262" s="457"/>
      <c r="B262" s="440" t="s">
        <v>300</v>
      </c>
      <c r="C262" s="441" t="e">
        <f>SUM('[1]RAČUN PRIHODA I RASHODA'!#REF!)</f>
        <v>#REF!</v>
      </c>
      <c r="D262" s="441" t="e">
        <f>SUM('[1]RAČUN PRIHODA I RASHODA'!#REF!)</f>
        <v>#REF!</v>
      </c>
      <c r="E262" s="442">
        <f>' Račun prihoda i rashoda'!E49+' Račun prihoda i rashoda'!E51</f>
        <v>2113.56</v>
      </c>
      <c r="F262" s="442">
        <f>' Račun prihoda i rashoda'!F49+' Račun prihoda i rashoda'!F51</f>
        <v>3300</v>
      </c>
      <c r="G262" s="442">
        <f>' Račun prihoda i rashoda'!G49+' Račun prihoda i rashoda'!G51</f>
        <v>3309.21</v>
      </c>
      <c r="H262" s="442">
        <f t="shared" si="40"/>
        <v>156.57043093169818</v>
      </c>
      <c r="I262" s="458">
        <f t="shared" si="41"/>
        <v>100.27909090909091</v>
      </c>
    </row>
    <row r="263" spans="1:10" x14ac:dyDescent="0.25">
      <c r="A263" s="457"/>
      <c r="B263" s="440" t="s">
        <v>301</v>
      </c>
      <c r="C263" s="441" t="e">
        <f>SUM('[1]RAČUN PRIHODA I RASHODA'!#REF!,'[1]RAČUN PRIHODA I RASHODA'!#REF!)</f>
        <v>#REF!</v>
      </c>
      <c r="D263" s="441" t="e">
        <f>SUM('[1]RAČUN PRIHODA I RASHODA'!#REF!,'[1]RAČUN PRIHODA I RASHODA'!#REF!)</f>
        <v>#REF!</v>
      </c>
      <c r="E263" s="442">
        <f>SUM(' Račun prihoda i rashoda (1)'!E266+' Račun prihoda i rashoda (1)'!E204)</f>
        <v>1013.54</v>
      </c>
      <c r="F263" s="442">
        <f>SUM(' Račun prihoda i rashoda (1)'!F266+' Račun prihoda i rashoda (1)'!F204)</f>
        <v>3300</v>
      </c>
      <c r="G263" s="442">
        <f>SUM(' Račun prihoda i rashoda (1)'!G266+' Račun prihoda i rashoda (1)'!G204)</f>
        <v>1107.3800000000001</v>
      </c>
      <c r="H263" s="442">
        <f t="shared" si="40"/>
        <v>109.25863804092589</v>
      </c>
      <c r="I263" s="458">
        <f t="shared" si="41"/>
        <v>33.556969696969702</v>
      </c>
    </row>
    <row r="264" spans="1:10" x14ac:dyDescent="0.25">
      <c r="A264" s="671" t="s">
        <v>309</v>
      </c>
      <c r="B264" s="672"/>
      <c r="C264" s="449" t="e">
        <f>SUM(C262-C263)</f>
        <v>#REF!</v>
      </c>
      <c r="D264" s="449" t="e">
        <f>SUM(D262-D263)</f>
        <v>#REF!</v>
      </c>
      <c r="E264" s="450">
        <f t="shared" ref="E264" si="53">SUM(E262-E263)</f>
        <v>1100.02</v>
      </c>
      <c r="F264" s="450">
        <f t="shared" ref="F264" si="54">SUM(F262-F263)</f>
        <v>0</v>
      </c>
      <c r="G264" s="450">
        <f t="shared" ref="G264" si="55">SUM(G262-G263)</f>
        <v>2201.83</v>
      </c>
      <c r="H264" s="442"/>
      <c r="I264" s="458"/>
    </row>
    <row r="265" spans="1:10" ht="31.15" customHeight="1" x14ac:dyDescent="0.25">
      <c r="A265" s="456" t="s">
        <v>310</v>
      </c>
      <c r="B265" s="451" t="s">
        <v>268</v>
      </c>
      <c r="C265" s="449"/>
      <c r="D265" s="449"/>
      <c r="E265" s="450"/>
      <c r="F265" s="450"/>
      <c r="G265" s="450"/>
      <c r="H265" s="442"/>
      <c r="I265" s="458"/>
    </row>
    <row r="266" spans="1:10" ht="15.6" customHeight="1" x14ac:dyDescent="0.25">
      <c r="A266" s="457"/>
      <c r="B266" s="440" t="s">
        <v>300</v>
      </c>
      <c r="C266" s="441" t="e">
        <f>SUM('[1]RAČUN PRIHODA I RASHODA'!#REF!)</f>
        <v>#REF!</v>
      </c>
      <c r="D266" s="441" t="e">
        <f>SUM('[1]RAČUN PRIHODA I RASHODA'!#REF!)</f>
        <v>#REF!</v>
      </c>
      <c r="E266" s="442">
        <f>' Račun prihoda i rashoda'!E71</f>
        <v>0</v>
      </c>
      <c r="F266" s="442">
        <f>' Račun prihoda i rashoda'!F71</f>
        <v>0</v>
      </c>
      <c r="G266" s="442">
        <f>' Račun prihoda i rashoda'!G71</f>
        <v>0</v>
      </c>
      <c r="H266" s="442" t="e">
        <f t="shared" si="40"/>
        <v>#DIV/0!</v>
      </c>
      <c r="I266" s="458" t="e">
        <f t="shared" si="41"/>
        <v>#DIV/0!</v>
      </c>
    </row>
    <row r="267" spans="1:10" ht="15.6" customHeight="1" x14ac:dyDescent="0.25">
      <c r="A267" s="457"/>
      <c r="B267" s="440" t="s">
        <v>301</v>
      </c>
      <c r="C267" s="441" t="e">
        <f>SUM('[1]RAČUN PRIHODA I RASHODA'!#REF!)</f>
        <v>#REF!</v>
      </c>
      <c r="D267" s="441" t="e">
        <f>SUM('[1]RAČUN PRIHODA I RASHODA'!#REF!)</f>
        <v>#REF!</v>
      </c>
      <c r="E267" s="442">
        <f>' Račun prihoda i rashoda'!E184+' Račun prihoda i rashoda'!E262</f>
        <v>0</v>
      </c>
      <c r="F267" s="442">
        <f>' Račun prihoda i rashoda'!F184+' Račun prihoda i rashoda'!F262</f>
        <v>0</v>
      </c>
      <c r="G267" s="442">
        <f>' Račun prihoda i rashoda'!G184+' Račun prihoda i rashoda'!G262</f>
        <v>0</v>
      </c>
      <c r="H267" s="442" t="e">
        <f t="shared" si="40"/>
        <v>#DIV/0!</v>
      </c>
      <c r="I267" s="458" t="e">
        <f t="shared" si="41"/>
        <v>#DIV/0!</v>
      </c>
    </row>
    <row r="268" spans="1:10" x14ac:dyDescent="0.25">
      <c r="A268" s="671" t="s">
        <v>306</v>
      </c>
      <c r="B268" s="672"/>
      <c r="C268" s="449" t="e">
        <f>SUM(C266-C267)</f>
        <v>#REF!</v>
      </c>
      <c r="D268" s="449" t="e">
        <f>SUM(D266-D267)</f>
        <v>#REF!</v>
      </c>
      <c r="E268" s="450">
        <f t="shared" ref="E268" si="56">SUM(E266-E267)</f>
        <v>0</v>
      </c>
      <c r="F268" s="450">
        <f t="shared" ref="F268" si="57">SUM(F266-F267)</f>
        <v>0</v>
      </c>
      <c r="G268" s="450">
        <f t="shared" ref="G268" si="58">SUM(G266-G267)</f>
        <v>0</v>
      </c>
      <c r="H268" s="442"/>
      <c r="I268" s="458"/>
    </row>
    <row r="269" spans="1:10" x14ac:dyDescent="0.25">
      <c r="A269" s="673"/>
      <c r="B269" s="674"/>
      <c r="C269" s="449"/>
      <c r="D269" s="449"/>
      <c r="E269" s="450"/>
      <c r="F269" s="450"/>
      <c r="G269" s="450"/>
      <c r="H269" s="442"/>
      <c r="I269" s="458"/>
    </row>
    <row r="270" spans="1:10" x14ac:dyDescent="0.25">
      <c r="A270" s="673" t="s">
        <v>311</v>
      </c>
      <c r="B270" s="674"/>
      <c r="C270" s="449" t="e">
        <f>SUM(C246,C250,C254,C258,C262,C266,#REF!)</f>
        <v>#REF!</v>
      </c>
      <c r="D270" s="449" t="e">
        <f>SUM(D246,D250,D254,D258,D262,D266,#REF!)</f>
        <v>#REF!</v>
      </c>
      <c r="E270" s="450">
        <f t="shared" ref="E270" si="59">E246+E250+E254+E258+E262+E266</f>
        <v>3448639.4000000004</v>
      </c>
      <c r="F270" s="450">
        <f t="shared" ref="F270" si="60">F246+F250+F254+F258+F262+F266</f>
        <v>4055560.33</v>
      </c>
      <c r="G270" s="450">
        <f t="shared" ref="G270:G271" si="61">G246+G250+G254+G258+G262+G266</f>
        <v>3631217.63</v>
      </c>
      <c r="H270" s="442">
        <f t="shared" si="40"/>
        <v>105.29421052256143</v>
      </c>
      <c r="I270" s="458">
        <f t="shared" si="41"/>
        <v>89.536767660413517</v>
      </c>
    </row>
    <row r="271" spans="1:10" x14ac:dyDescent="0.25">
      <c r="A271" s="673" t="s">
        <v>312</v>
      </c>
      <c r="B271" s="674"/>
      <c r="C271" s="449" t="e">
        <f>SUM(C247,C251,C255,C259,C263,C267,#REF!)</f>
        <v>#REF!</v>
      </c>
      <c r="D271" s="449" t="e">
        <f>SUM(D247,D251,D255,D259,D263,D267,#REF!)</f>
        <v>#REF!</v>
      </c>
      <c r="E271" s="450">
        <f t="shared" ref="E271" si="62">E247+E251+E255+E259+E263+E267</f>
        <v>3330500.72</v>
      </c>
      <c r="F271" s="450">
        <f>F247+F251+F255+F259+F263+F267</f>
        <v>4258957.8100000005</v>
      </c>
      <c r="G271" s="450">
        <f t="shared" si="61"/>
        <v>4059589.06</v>
      </c>
      <c r="H271" s="442">
        <f t="shared" si="40"/>
        <v>121.89125303657042</v>
      </c>
      <c r="I271" s="458">
        <f t="shared" si="41"/>
        <v>95.318837168757952</v>
      </c>
    </row>
    <row r="272" spans="1:10" x14ac:dyDescent="0.25">
      <c r="A272" s="673"/>
      <c r="B272" s="674"/>
      <c r="C272" s="449"/>
      <c r="D272" s="449"/>
      <c r="E272" s="450"/>
      <c r="F272" s="450"/>
      <c r="G272" s="450"/>
      <c r="H272" s="442"/>
      <c r="I272" s="458"/>
    </row>
    <row r="273" spans="1:9" x14ac:dyDescent="0.25">
      <c r="A273" s="673"/>
      <c r="B273" s="674"/>
      <c r="C273" s="443"/>
      <c r="D273" s="443"/>
      <c r="E273" s="444"/>
      <c r="F273" s="444"/>
      <c r="G273" s="444"/>
      <c r="H273" s="442"/>
      <c r="I273" s="458"/>
    </row>
    <row r="274" spans="1:9" x14ac:dyDescent="0.25">
      <c r="A274" s="673" t="s">
        <v>303</v>
      </c>
      <c r="B274" s="674"/>
      <c r="C274" s="443" t="e">
        <f>-SUM(C252,C256)</f>
        <v>#REF!</v>
      </c>
      <c r="D274" s="443" t="e">
        <f>-SUM(D252,D256)</f>
        <v>#REF!</v>
      </c>
      <c r="E274" s="444">
        <f>' Račun prihoda i rashoda'!E72</f>
        <v>98063.93</v>
      </c>
      <c r="F274" s="444">
        <f>' Račun prihoda i rashoda'!F72</f>
        <v>203397.48</v>
      </c>
      <c r="G274" s="444">
        <f>' Račun prihoda i rashoda'!G72</f>
        <v>53353</v>
      </c>
      <c r="H274" s="442">
        <f t="shared" si="40"/>
        <v>54.406344922133968</v>
      </c>
      <c r="I274" s="458">
        <f t="shared" si="41"/>
        <v>26.230905122325016</v>
      </c>
    </row>
    <row r="275" spans="1:9" x14ac:dyDescent="0.25">
      <c r="A275" s="673" t="s">
        <v>313</v>
      </c>
      <c r="B275" s="674"/>
      <c r="C275" s="449" t="e">
        <f>-SUM(C248)</f>
        <v>#REF!</v>
      </c>
      <c r="D275" s="449" t="e">
        <f>-SUM(D248)</f>
        <v>#REF!</v>
      </c>
      <c r="E275" s="450"/>
      <c r="F275" s="450"/>
      <c r="G275" s="450"/>
      <c r="H275" s="442"/>
      <c r="I275" s="458"/>
    </row>
    <row r="276" spans="1:9" x14ac:dyDescent="0.25">
      <c r="A276" s="673"/>
      <c r="B276" s="674"/>
      <c r="C276" s="452"/>
      <c r="D276" s="452"/>
      <c r="E276" s="453"/>
      <c r="F276" s="453"/>
      <c r="G276" s="453"/>
      <c r="H276" s="442"/>
      <c r="I276" s="458"/>
    </row>
    <row r="277" spans="1:9" x14ac:dyDescent="0.25">
      <c r="A277" s="673" t="s">
        <v>315</v>
      </c>
      <c r="B277" s="674"/>
      <c r="C277" s="454" t="e">
        <f>SUM(#REF!)</f>
        <v>#REF!</v>
      </c>
      <c r="D277" s="454" t="e">
        <f>SUM(#REF!)</f>
        <v>#REF!</v>
      </c>
      <c r="E277" s="455">
        <f t="shared" ref="E277" si="63">E270+E274-E271</f>
        <v>216202.61000000034</v>
      </c>
      <c r="F277" s="455">
        <f t="shared" ref="F277" si="64">F270+F274-F271</f>
        <v>0</v>
      </c>
      <c r="G277" s="455">
        <f t="shared" ref="G277" si="65">G270+G274-G271</f>
        <v>-375018.43000000017</v>
      </c>
      <c r="H277" s="442">
        <f t="shared" si="40"/>
        <v>-173.45693930336898</v>
      </c>
      <c r="I277" s="458" t="e">
        <f t="shared" si="41"/>
        <v>#DIV/0!</v>
      </c>
    </row>
    <row r="278" spans="1:9" ht="16.5" thickBot="1" x14ac:dyDescent="0.3">
      <c r="A278" s="675"/>
      <c r="B278" s="676"/>
      <c r="C278" s="459" t="e">
        <f>SUM(#REF!)</f>
        <v>#REF!</v>
      </c>
      <c r="D278" s="459" t="e">
        <f>SUM(#REF!)</f>
        <v>#REF!</v>
      </c>
      <c r="E278" s="460"/>
      <c r="F278" s="460"/>
      <c r="G278" s="460"/>
      <c r="H278" s="460"/>
      <c r="I278" s="461"/>
    </row>
  </sheetData>
  <mergeCells count="280">
    <mergeCell ref="H230:H231"/>
    <mergeCell ref="I230:I231"/>
    <mergeCell ref="H5:H6"/>
    <mergeCell ref="I5:I6"/>
    <mergeCell ref="H13:H14"/>
    <mergeCell ref="I13:I14"/>
    <mergeCell ref="H22:H23"/>
    <mergeCell ref="I22:I23"/>
    <mergeCell ref="H187:H188"/>
    <mergeCell ref="I187:I188"/>
    <mergeCell ref="H201:H202"/>
    <mergeCell ref="I201:I202"/>
    <mergeCell ref="H209:H210"/>
    <mergeCell ref="I209:I210"/>
    <mergeCell ref="H122:H123"/>
    <mergeCell ref="I122:I123"/>
    <mergeCell ref="H133:H134"/>
    <mergeCell ref="I133:I134"/>
    <mergeCell ref="H149:H150"/>
    <mergeCell ref="I149:I150"/>
    <mergeCell ref="A277:B277"/>
    <mergeCell ref="A278:B278"/>
    <mergeCell ref="H31:H32"/>
    <mergeCell ref="I31:I32"/>
    <mergeCell ref="H61:H62"/>
    <mergeCell ref="I61:I62"/>
    <mergeCell ref="H73:H74"/>
    <mergeCell ref="I73:I74"/>
    <mergeCell ref="H87:H88"/>
    <mergeCell ref="I87:I88"/>
    <mergeCell ref="A271:B271"/>
    <mergeCell ref="A272:B272"/>
    <mergeCell ref="A273:B273"/>
    <mergeCell ref="A274:B274"/>
    <mergeCell ref="A275:B275"/>
    <mergeCell ref="A276:B276"/>
    <mergeCell ref="A260:B260"/>
    <mergeCell ref="A264:B264"/>
    <mergeCell ref="A268:B268"/>
    <mergeCell ref="A269:B269"/>
    <mergeCell ref="A270:B270"/>
    <mergeCell ref="A237:B237"/>
    <mergeCell ref="A238:B238"/>
    <mergeCell ref="A241:G241"/>
    <mergeCell ref="A248:B248"/>
    <mergeCell ref="A252:B252"/>
    <mergeCell ref="A256:B256"/>
    <mergeCell ref="A230:A231"/>
    <mergeCell ref="B230:B231"/>
    <mergeCell ref="E230:E231"/>
    <mergeCell ref="F230:F231"/>
    <mergeCell ref="G230:G231"/>
    <mergeCell ref="A234:B234"/>
    <mergeCell ref="P209:P210"/>
    <mergeCell ref="A215:B215"/>
    <mergeCell ref="A216:G216"/>
    <mergeCell ref="A227:G227"/>
    <mergeCell ref="A228:E228"/>
    <mergeCell ref="A229:G229"/>
    <mergeCell ref="J209:J210"/>
    <mergeCell ref="K209:K210"/>
    <mergeCell ref="L209:L210"/>
    <mergeCell ref="M209:M210"/>
    <mergeCell ref="N209:N210"/>
    <mergeCell ref="O209:O210"/>
    <mergeCell ref="A207:G207"/>
    <mergeCell ref="A209:A210"/>
    <mergeCell ref="B209:B210"/>
    <mergeCell ref="E209:E210"/>
    <mergeCell ref="F209:F210"/>
    <mergeCell ref="G209:G210"/>
    <mergeCell ref="L201:L202"/>
    <mergeCell ref="M201:M202"/>
    <mergeCell ref="N201:N202"/>
    <mergeCell ref="O201:O202"/>
    <mergeCell ref="P201:P202"/>
    <mergeCell ref="A205:B205"/>
    <mergeCell ref="P187:P188"/>
    <mergeCell ref="A196:B196"/>
    <mergeCell ref="A198:G198"/>
    <mergeCell ref="A201:A202"/>
    <mergeCell ref="B201:B202"/>
    <mergeCell ref="E201:E202"/>
    <mergeCell ref="F201:F202"/>
    <mergeCell ref="G201:G202"/>
    <mergeCell ref="J201:J202"/>
    <mergeCell ref="K201:K202"/>
    <mergeCell ref="J187:J188"/>
    <mergeCell ref="K187:K188"/>
    <mergeCell ref="L187:L188"/>
    <mergeCell ref="M187:M188"/>
    <mergeCell ref="N187:N188"/>
    <mergeCell ref="O187:O188"/>
    <mergeCell ref="A183:B183"/>
    <mergeCell ref="A185:G185"/>
    <mergeCell ref="A187:A188"/>
    <mergeCell ref="B187:B188"/>
    <mergeCell ref="E187:E188"/>
    <mergeCell ref="F187:F188"/>
    <mergeCell ref="G187:G188"/>
    <mergeCell ref="K177:K178"/>
    <mergeCell ref="L177:L178"/>
    <mergeCell ref="M177:M178"/>
    <mergeCell ref="N177:N178"/>
    <mergeCell ref="O177:O178"/>
    <mergeCell ref="P177:P178"/>
    <mergeCell ref="A177:A178"/>
    <mergeCell ref="B177:B178"/>
    <mergeCell ref="E177:E178"/>
    <mergeCell ref="F177:F178"/>
    <mergeCell ref="G177:G178"/>
    <mergeCell ref="J177:J178"/>
    <mergeCell ref="H177:H178"/>
    <mergeCell ref="I177:I178"/>
    <mergeCell ref="L162:L163"/>
    <mergeCell ref="M162:M163"/>
    <mergeCell ref="N162:N163"/>
    <mergeCell ref="O162:O163"/>
    <mergeCell ref="P162:P163"/>
    <mergeCell ref="A173:B173"/>
    <mergeCell ref="H162:H163"/>
    <mergeCell ref="I162:I163"/>
    <mergeCell ref="P149:P150"/>
    <mergeCell ref="A159:B159"/>
    <mergeCell ref="A161:E161"/>
    <mergeCell ref="A162:A163"/>
    <mergeCell ref="B162:B163"/>
    <mergeCell ref="E162:E163"/>
    <mergeCell ref="F162:F163"/>
    <mergeCell ref="G162:G163"/>
    <mergeCell ref="J162:J163"/>
    <mergeCell ref="K162:K163"/>
    <mergeCell ref="J149:J150"/>
    <mergeCell ref="K149:K150"/>
    <mergeCell ref="L149:L150"/>
    <mergeCell ref="M149:M150"/>
    <mergeCell ref="N149:N150"/>
    <mergeCell ref="O149:O150"/>
    <mergeCell ref="A148:E148"/>
    <mergeCell ref="A149:A150"/>
    <mergeCell ref="B149:B150"/>
    <mergeCell ref="E149:E150"/>
    <mergeCell ref="F149:F150"/>
    <mergeCell ref="G149:G150"/>
    <mergeCell ref="L133:L134"/>
    <mergeCell ref="M133:M134"/>
    <mergeCell ref="N133:N134"/>
    <mergeCell ref="O133:O134"/>
    <mergeCell ref="P133:P134"/>
    <mergeCell ref="A146:B146"/>
    <mergeCell ref="P122:P123"/>
    <mergeCell ref="A130:B130"/>
    <mergeCell ref="A132:E132"/>
    <mergeCell ref="A133:A134"/>
    <mergeCell ref="B133:B134"/>
    <mergeCell ref="E133:E134"/>
    <mergeCell ref="F133:F134"/>
    <mergeCell ref="G133:G134"/>
    <mergeCell ref="J133:J134"/>
    <mergeCell ref="K133:K134"/>
    <mergeCell ref="J122:J123"/>
    <mergeCell ref="K122:K123"/>
    <mergeCell ref="L122:L123"/>
    <mergeCell ref="M122:M123"/>
    <mergeCell ref="N122:N123"/>
    <mergeCell ref="O122:O123"/>
    <mergeCell ref="M87:M88"/>
    <mergeCell ref="N87:N88"/>
    <mergeCell ref="O87:O88"/>
    <mergeCell ref="A121:E121"/>
    <mergeCell ref="A122:A123"/>
    <mergeCell ref="B122:B123"/>
    <mergeCell ref="E122:E123"/>
    <mergeCell ref="F122:F123"/>
    <mergeCell ref="G122:G123"/>
    <mergeCell ref="M106:M107"/>
    <mergeCell ref="N106:N107"/>
    <mergeCell ref="O106:O107"/>
    <mergeCell ref="A84:B84"/>
    <mergeCell ref="A87:A88"/>
    <mergeCell ref="B87:B88"/>
    <mergeCell ref="E87:E88"/>
    <mergeCell ref="F87:F88"/>
    <mergeCell ref="G87:G88"/>
    <mergeCell ref="P106:P107"/>
    <mergeCell ref="A114:B114"/>
    <mergeCell ref="A119:B119"/>
    <mergeCell ref="H106:H107"/>
    <mergeCell ref="I106:I107"/>
    <mergeCell ref="P87:P88"/>
    <mergeCell ref="A103:B103"/>
    <mergeCell ref="A106:A107"/>
    <mergeCell ref="B106:B107"/>
    <mergeCell ref="E106:E107"/>
    <mergeCell ref="F106:F107"/>
    <mergeCell ref="G106:G107"/>
    <mergeCell ref="J106:J107"/>
    <mergeCell ref="K106:K107"/>
    <mergeCell ref="L106:L107"/>
    <mergeCell ref="J87:J88"/>
    <mergeCell ref="K87:K88"/>
    <mergeCell ref="L87:L88"/>
    <mergeCell ref="P61:P62"/>
    <mergeCell ref="A70:B70"/>
    <mergeCell ref="A73:A74"/>
    <mergeCell ref="B73:B74"/>
    <mergeCell ref="E73:E74"/>
    <mergeCell ref="F73:F74"/>
    <mergeCell ref="G73:G74"/>
    <mergeCell ref="J73:J74"/>
    <mergeCell ref="K73:K74"/>
    <mergeCell ref="L73:L74"/>
    <mergeCell ref="J61:J62"/>
    <mergeCell ref="K61:K62"/>
    <mergeCell ref="L61:L62"/>
    <mergeCell ref="M61:M62"/>
    <mergeCell ref="N61:N62"/>
    <mergeCell ref="O61:O62"/>
    <mergeCell ref="M73:M74"/>
    <mergeCell ref="N73:N74"/>
    <mergeCell ref="O73:O74"/>
    <mergeCell ref="P73:P74"/>
    <mergeCell ref="A52:B52"/>
    <mergeCell ref="A54:B54"/>
    <mergeCell ref="A56:G56"/>
    <mergeCell ref="A58:E58"/>
    <mergeCell ref="A59:B59"/>
    <mergeCell ref="A61:A62"/>
    <mergeCell ref="B61:B62"/>
    <mergeCell ref="E61:E62"/>
    <mergeCell ref="F61:F62"/>
    <mergeCell ref="G61:G62"/>
    <mergeCell ref="A44:B44"/>
    <mergeCell ref="A47:A48"/>
    <mergeCell ref="B47:B48"/>
    <mergeCell ref="E47:E48"/>
    <mergeCell ref="F47:F48"/>
    <mergeCell ref="G47:G48"/>
    <mergeCell ref="P31:P32"/>
    <mergeCell ref="A37:B37"/>
    <mergeCell ref="A40:A41"/>
    <mergeCell ref="B40:B41"/>
    <mergeCell ref="E40:E41"/>
    <mergeCell ref="F40:F41"/>
    <mergeCell ref="G40:G41"/>
    <mergeCell ref="H40:H41"/>
    <mergeCell ref="I40:I41"/>
    <mergeCell ref="J31:J32"/>
    <mergeCell ref="K31:K32"/>
    <mergeCell ref="L31:L32"/>
    <mergeCell ref="M31:M32"/>
    <mergeCell ref="N31:N32"/>
    <mergeCell ref="O31:O32"/>
    <mergeCell ref="H47:H48"/>
    <mergeCell ref="I47:I48"/>
    <mergeCell ref="A28:B28"/>
    <mergeCell ref="A31:A32"/>
    <mergeCell ref="B31:B32"/>
    <mergeCell ref="E31:E32"/>
    <mergeCell ref="F31:F32"/>
    <mergeCell ref="G31:G32"/>
    <mergeCell ref="A19:B19"/>
    <mergeCell ref="A22:A23"/>
    <mergeCell ref="B22:B23"/>
    <mergeCell ref="E22:E23"/>
    <mergeCell ref="F22:F23"/>
    <mergeCell ref="G22:G23"/>
    <mergeCell ref="A10:B10"/>
    <mergeCell ref="A13:A14"/>
    <mergeCell ref="B13:B14"/>
    <mergeCell ref="E13:E14"/>
    <mergeCell ref="F13:F14"/>
    <mergeCell ref="G13:G14"/>
    <mergeCell ref="A1:G1"/>
    <mergeCell ref="A3:G3"/>
    <mergeCell ref="A5:A6"/>
    <mergeCell ref="B5:B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headerFooter alignWithMargins="0"/>
  <rowBreaks count="1" manualBreakCount="1">
    <brk id="1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 (EUR)</vt:lpstr>
      <vt:lpstr> Račun prihoda i rashoda</vt:lpstr>
      <vt:lpstr> Račun prihoda i rashoda (1)</vt:lpstr>
      <vt:lpstr>Rashodi prema funkcijskoj kl</vt:lpstr>
      <vt:lpstr>Račun financiranja</vt:lpstr>
      <vt:lpstr>POSEBNI DIO</vt:lpstr>
      <vt:lpstr>KONTROLNA TABLICA</vt:lpstr>
      <vt:lpstr>' Račun prihoda i rashoda'!Ispis_naslova</vt:lpstr>
      <vt:lpstr>' Račun prihoda i rashoda (1)'!Ispis_naslova</vt:lpstr>
      <vt:lpstr>'POSEBNI DIO'!Ispis_naslova</vt:lpstr>
      <vt:lpstr>' Račun prihoda i rashoda'!Podrucje_ispisa</vt:lpstr>
      <vt:lpstr>' Račun prihoda i rashoda (1)'!Podrucje_ispisa</vt:lpstr>
      <vt:lpstr>'KONTROLNA TABLICA'!Podrucje_ispisa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TAJNICA</cp:lastModifiedBy>
  <cp:lastPrinted>2026-03-20T11:47:07Z</cp:lastPrinted>
  <dcterms:created xsi:type="dcterms:W3CDTF">2022-08-12T12:51:27Z</dcterms:created>
  <dcterms:modified xsi:type="dcterms:W3CDTF">2026-03-25T13:43:25Z</dcterms:modified>
</cp:coreProperties>
</file>