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Korisnik\Desktop\"/>
    </mc:Choice>
  </mc:AlternateContent>
  <xr:revisionPtr revIDLastSave="0" documentId="8_{58DB5F72-B039-4E4D-960F-46D9FED2E65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ICA" sheetId="1" r:id="rId1"/>
    <sheet name="Raspored" sheetId="2" state="hidden" r:id="rId2"/>
    <sheet name="UPIS" sheetId="3" state="hidden" r:id="rId3"/>
  </sheets>
  <definedNames>
    <definedName name="_xlnm.Print_Area" localSheetId="0">TABLICA!$A$1:$AL$37</definedName>
    <definedName name="_xlnm.Print_Area" localSheetId="2">UPIS!$B$4:$AH$33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1" l="1"/>
  <c r="D53" i="1"/>
  <c r="B55" i="1"/>
  <c r="D55" i="1"/>
  <c r="D57" i="1" s="1"/>
  <c r="E57" i="1" s="1"/>
  <c r="E63" i="1" s="1"/>
  <c r="D60" i="1"/>
  <c r="D68" i="1"/>
  <c r="D70" i="1" s="1"/>
  <c r="E68" i="1"/>
  <c r="E70" i="1" s="1"/>
  <c r="F68" i="1"/>
  <c r="F70" i="1" s="1"/>
  <c r="G68" i="1"/>
  <c r="G70" i="1" s="1"/>
  <c r="H68" i="1"/>
  <c r="H70" i="1" s="1"/>
  <c r="I68" i="1"/>
  <c r="I70" i="1" s="1"/>
  <c r="J68" i="1"/>
  <c r="J70" i="1" s="1"/>
  <c r="K68" i="1"/>
  <c r="K70" i="1" s="1"/>
  <c r="L68" i="1"/>
  <c r="L70" i="1" s="1"/>
  <c r="M68" i="1"/>
  <c r="M70" i="1" s="1"/>
  <c r="N68" i="1"/>
  <c r="N70" i="1" s="1"/>
  <c r="O68" i="1"/>
  <c r="O70" i="1" s="1"/>
  <c r="P68" i="1"/>
  <c r="P70" i="1" s="1"/>
  <c r="Q68" i="1"/>
  <c r="Q70" i="1" s="1"/>
  <c r="R68" i="1"/>
  <c r="R70" i="1" s="1"/>
  <c r="S68" i="1"/>
  <c r="S70" i="1" s="1"/>
  <c r="T68" i="1"/>
  <c r="T70" i="1" s="1"/>
  <c r="U68" i="1"/>
  <c r="U70" i="1" s="1"/>
  <c r="V68" i="1"/>
  <c r="V70" i="1" s="1"/>
  <c r="W68" i="1"/>
  <c r="W70" i="1" s="1"/>
  <c r="X68" i="1"/>
  <c r="X70" i="1" s="1"/>
  <c r="Y68" i="1"/>
  <c r="Y70" i="1" s="1"/>
  <c r="Z68" i="1"/>
  <c r="Z70" i="1" s="1"/>
  <c r="AA68" i="1"/>
  <c r="AA70" i="1" s="1"/>
  <c r="AB68" i="1"/>
  <c r="AB70" i="1" s="1"/>
  <c r="AC68" i="1"/>
  <c r="AC70" i="1" s="1"/>
  <c r="AD68" i="1"/>
  <c r="AD70" i="1" s="1"/>
  <c r="AE68" i="1"/>
  <c r="AE70" i="1" s="1"/>
  <c r="AF68" i="1"/>
  <c r="AF70" i="1" s="1"/>
  <c r="AG68" i="1"/>
  <c r="AG70" i="1" s="1"/>
  <c r="AH68" i="1"/>
  <c r="AH70" i="1" s="1"/>
  <c r="AN74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D59" i="1" l="1"/>
  <c r="D5" i="1"/>
  <c r="D63" i="1"/>
  <c r="F57" i="1"/>
  <c r="J14" i="2"/>
  <c r="AM82" i="1" l="1"/>
  <c r="AN75" i="1" s="1"/>
  <c r="AN73" i="1"/>
  <c r="G57" i="1"/>
  <c r="F63" i="1"/>
  <c r="D53" i="3"/>
  <c r="B53" i="3"/>
  <c r="H57" i="1" l="1"/>
  <c r="G63" i="1"/>
  <c r="AE7" i="1"/>
  <c r="I57" i="1" l="1"/>
  <c r="H63" i="1"/>
  <c r="AN5" i="3"/>
  <c r="AJ5" i="3"/>
  <c r="AK5" i="3"/>
  <c r="AL5" i="3"/>
  <c r="AM5" i="3"/>
  <c r="I63" i="1" l="1"/>
  <c r="J57" i="1"/>
  <c r="D57" i="3"/>
  <c r="Z53" i="3"/>
  <c r="D50" i="3"/>
  <c r="K57" i="1" l="1"/>
  <c r="J63" i="1"/>
  <c r="C57" i="3"/>
  <c r="L57" i="1" l="1"/>
  <c r="K63" i="1"/>
  <c r="AF8" i="1"/>
  <c r="AH7" i="1"/>
  <c r="AF7" i="1"/>
  <c r="AG7" i="1"/>
  <c r="AH8" i="1"/>
  <c r="AG8" i="1"/>
  <c r="D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M57" i="1" l="1"/>
  <c r="L63" i="1"/>
  <c r="D6" i="1"/>
  <c r="D65" i="1" s="1"/>
  <c r="D4" i="3"/>
  <c r="D73" i="1" l="1"/>
  <c r="D74" i="1"/>
  <c r="D77" i="1"/>
  <c r="D78" i="1"/>
  <c r="D83" i="1"/>
  <c r="D81" i="1"/>
  <c r="M63" i="1"/>
  <c r="N57" i="1"/>
  <c r="E4" i="3"/>
  <c r="E6" i="1"/>
  <c r="E65" i="1" s="1"/>
  <c r="D75" i="1" l="1"/>
  <c r="E78" i="1"/>
  <c r="E81" i="1"/>
  <c r="E77" i="1"/>
  <c r="E83" i="1"/>
  <c r="E73" i="1"/>
  <c r="E74" i="1"/>
  <c r="O57" i="1"/>
  <c r="N63" i="1"/>
  <c r="D79" i="1"/>
  <c r="F4" i="3"/>
  <c r="F6" i="1"/>
  <c r="F65" i="1" s="1"/>
  <c r="F83" i="1" l="1"/>
  <c r="F81" i="1"/>
  <c r="F78" i="1"/>
  <c r="F74" i="1"/>
  <c r="F73" i="1"/>
  <c r="F77" i="1"/>
  <c r="E75" i="1"/>
  <c r="P57" i="1"/>
  <c r="O63" i="1"/>
  <c r="E79" i="1"/>
  <c r="G4" i="3"/>
  <c r="G6" i="1"/>
  <c r="G65" i="1" s="1"/>
  <c r="G81" i="1" l="1"/>
  <c r="G73" i="1"/>
  <c r="G74" i="1"/>
  <c r="G77" i="1"/>
  <c r="G83" i="1"/>
  <c r="G78" i="1"/>
  <c r="Q57" i="1"/>
  <c r="P63" i="1"/>
  <c r="F75" i="1"/>
  <c r="F79" i="1"/>
  <c r="H4" i="3"/>
  <c r="H6" i="1"/>
  <c r="H65" i="1" s="1"/>
  <c r="G75" i="1" l="1"/>
  <c r="G79" i="1"/>
  <c r="Q63" i="1"/>
  <c r="R57" i="1"/>
  <c r="H73" i="1"/>
  <c r="H74" i="1"/>
  <c r="H77" i="1"/>
  <c r="H78" i="1"/>
  <c r="H83" i="1"/>
  <c r="H81" i="1"/>
  <c r="I4" i="3"/>
  <c r="I6" i="1"/>
  <c r="I65" i="1" s="1"/>
  <c r="H79" i="1" l="1"/>
  <c r="I78" i="1"/>
  <c r="I73" i="1"/>
  <c r="I74" i="1"/>
  <c r="I77" i="1"/>
  <c r="I83" i="1"/>
  <c r="I81" i="1"/>
  <c r="S57" i="1"/>
  <c r="R63" i="1"/>
  <c r="H75" i="1"/>
  <c r="J4" i="3"/>
  <c r="J6" i="1"/>
  <c r="J65" i="1" s="1"/>
  <c r="I75" i="1" l="1"/>
  <c r="J81" i="1"/>
  <c r="J78" i="1"/>
  <c r="J74" i="1"/>
  <c r="J73" i="1"/>
  <c r="J77" i="1"/>
  <c r="J83" i="1"/>
  <c r="T57" i="1"/>
  <c r="S63" i="1"/>
  <c r="I79" i="1"/>
  <c r="K4" i="3"/>
  <c r="K6" i="1"/>
  <c r="K65" i="1" s="1"/>
  <c r="J75" i="1" l="1"/>
  <c r="K81" i="1"/>
  <c r="K83" i="1"/>
  <c r="K77" i="1"/>
  <c r="K78" i="1"/>
  <c r="K73" i="1"/>
  <c r="K74" i="1"/>
  <c r="U57" i="1"/>
  <c r="T63" i="1"/>
  <c r="J79" i="1"/>
  <c r="L4" i="3"/>
  <c r="L6" i="1"/>
  <c r="L65" i="1" s="1"/>
  <c r="K75" i="1" l="1"/>
  <c r="K79" i="1"/>
  <c r="L73" i="1"/>
  <c r="L74" i="1"/>
  <c r="L77" i="1"/>
  <c r="L81" i="1"/>
  <c r="L83" i="1"/>
  <c r="L78" i="1"/>
  <c r="U63" i="1"/>
  <c r="V57" i="1"/>
  <c r="M4" i="3"/>
  <c r="M6" i="1"/>
  <c r="M65" i="1" s="1"/>
  <c r="L79" i="1" l="1"/>
  <c r="W57" i="1"/>
  <c r="V63" i="1"/>
  <c r="M78" i="1"/>
  <c r="M73" i="1"/>
  <c r="M74" i="1"/>
  <c r="M77" i="1"/>
  <c r="M81" i="1"/>
  <c r="M83" i="1"/>
  <c r="L75" i="1"/>
  <c r="N4" i="3"/>
  <c r="N6" i="1"/>
  <c r="N65" i="1" s="1"/>
  <c r="M79" i="1" l="1"/>
  <c r="N78" i="1"/>
  <c r="N81" i="1"/>
  <c r="N83" i="1"/>
  <c r="N73" i="1"/>
  <c r="N74" i="1"/>
  <c r="N77" i="1"/>
  <c r="M75" i="1"/>
  <c r="X57" i="1"/>
  <c r="W63" i="1"/>
  <c r="O4" i="3"/>
  <c r="O6" i="1"/>
  <c r="O65" i="1" s="1"/>
  <c r="N75" i="1" l="1"/>
  <c r="N79" i="1"/>
  <c r="O81" i="1"/>
  <c r="O83" i="1"/>
  <c r="O78" i="1"/>
  <c r="O77" i="1"/>
  <c r="O73" i="1"/>
  <c r="O74" i="1"/>
  <c r="Y57" i="1"/>
  <c r="X63" i="1"/>
  <c r="P4" i="3"/>
  <c r="P6" i="1"/>
  <c r="P65" i="1" s="1"/>
  <c r="O75" i="1" l="1"/>
  <c r="O79" i="1"/>
  <c r="Y63" i="1"/>
  <c r="Z57" i="1"/>
  <c r="P73" i="1"/>
  <c r="P74" i="1"/>
  <c r="P77" i="1"/>
  <c r="P81" i="1"/>
  <c r="P83" i="1"/>
  <c r="P78" i="1"/>
  <c r="Q4" i="3"/>
  <c r="Q6" i="1"/>
  <c r="Q65" i="1" s="1"/>
  <c r="P79" i="1" l="1"/>
  <c r="P75" i="1"/>
  <c r="Q78" i="1"/>
  <c r="Q81" i="1"/>
  <c r="Q83" i="1"/>
  <c r="Q74" i="1"/>
  <c r="Q73" i="1"/>
  <c r="Q77" i="1"/>
  <c r="AA57" i="1"/>
  <c r="Z63" i="1"/>
  <c r="R4" i="3"/>
  <c r="R6" i="1"/>
  <c r="R65" i="1" s="1"/>
  <c r="AB57" i="1" l="1"/>
  <c r="AA63" i="1"/>
  <c r="R73" i="1"/>
  <c r="R74" i="1"/>
  <c r="R77" i="1"/>
  <c r="R78" i="1"/>
  <c r="R83" i="1"/>
  <c r="R81" i="1"/>
  <c r="Q79" i="1"/>
  <c r="Q75" i="1"/>
  <c r="S4" i="3"/>
  <c r="S6" i="1"/>
  <c r="S65" i="1" s="1"/>
  <c r="R75" i="1" l="1"/>
  <c r="AC57" i="1"/>
  <c r="AB63" i="1"/>
  <c r="S81" i="1"/>
  <c r="S78" i="1"/>
  <c r="S83" i="1"/>
  <c r="S73" i="1"/>
  <c r="S74" i="1"/>
  <c r="S77" i="1"/>
  <c r="R79" i="1"/>
  <c r="T4" i="3"/>
  <c r="T6" i="1"/>
  <c r="T65" i="1" s="1"/>
  <c r="S75" i="1" l="1"/>
  <c r="S79" i="1"/>
  <c r="T73" i="1"/>
  <c r="T74" i="1"/>
  <c r="T77" i="1"/>
  <c r="T78" i="1"/>
  <c r="T83" i="1"/>
  <c r="T81" i="1"/>
  <c r="AC63" i="1"/>
  <c r="AD57" i="1"/>
  <c r="U4" i="3"/>
  <c r="U6" i="1"/>
  <c r="U65" i="1" s="1"/>
  <c r="T75" i="1" l="1"/>
  <c r="U78" i="1"/>
  <c r="U81" i="1"/>
  <c r="U74" i="1"/>
  <c r="U73" i="1"/>
  <c r="U77" i="1"/>
  <c r="U83" i="1"/>
  <c r="AE57" i="1"/>
  <c r="AD63" i="1"/>
  <c r="T79" i="1"/>
  <c r="V4" i="3"/>
  <c r="V6" i="1"/>
  <c r="V65" i="1" s="1"/>
  <c r="U75" i="1" l="1"/>
  <c r="V81" i="1"/>
  <c r="V77" i="1"/>
  <c r="V78" i="1"/>
  <c r="V73" i="1"/>
  <c r="V74" i="1"/>
  <c r="V83" i="1"/>
  <c r="AF57" i="1"/>
  <c r="AE63" i="1"/>
  <c r="U79" i="1"/>
  <c r="W4" i="3"/>
  <c r="W6" i="1"/>
  <c r="W65" i="1" s="1"/>
  <c r="V75" i="1" l="1"/>
  <c r="V79" i="1"/>
  <c r="W81" i="1"/>
  <c r="W73" i="1"/>
  <c r="W74" i="1"/>
  <c r="W77" i="1"/>
  <c r="W83" i="1"/>
  <c r="W78" i="1"/>
  <c r="AG57" i="1"/>
  <c r="AF63" i="1"/>
  <c r="X4" i="3"/>
  <c r="X6" i="1"/>
  <c r="X65" i="1" s="1"/>
  <c r="W75" i="1" l="1"/>
  <c r="X73" i="1"/>
  <c r="X74" i="1"/>
  <c r="X77" i="1"/>
  <c r="X78" i="1"/>
  <c r="X83" i="1"/>
  <c r="X81" i="1"/>
  <c r="W79" i="1"/>
  <c r="AG63" i="1"/>
  <c r="AH57" i="1"/>
  <c r="AH63" i="1" s="1"/>
  <c r="Y4" i="3"/>
  <c r="Y6" i="1"/>
  <c r="Y65" i="1" s="1"/>
  <c r="X75" i="1" l="1"/>
  <c r="X79" i="1"/>
  <c r="Y78" i="1"/>
  <c r="Y73" i="1"/>
  <c r="Y74" i="1"/>
  <c r="Y77" i="1"/>
  <c r="Y83" i="1"/>
  <c r="Y81" i="1"/>
  <c r="Z4" i="3"/>
  <c r="Z6" i="1"/>
  <c r="Z65" i="1" s="1"/>
  <c r="Y75" i="1" l="1"/>
  <c r="Z81" i="1"/>
  <c r="Z83" i="1"/>
  <c r="Z78" i="1"/>
  <c r="Z77" i="1"/>
  <c r="Z73" i="1"/>
  <c r="Z74" i="1"/>
  <c r="Y79" i="1"/>
  <c r="AA4" i="3"/>
  <c r="AA6" i="1"/>
  <c r="AA65" i="1" s="1"/>
  <c r="Z75" i="1" l="1"/>
  <c r="Z79" i="1"/>
  <c r="AA81" i="1"/>
  <c r="AA83" i="1"/>
  <c r="AA74" i="1"/>
  <c r="AA77" i="1"/>
  <c r="AA78" i="1"/>
  <c r="AA73" i="1"/>
  <c r="AB4" i="3"/>
  <c r="AB6" i="1"/>
  <c r="AB65" i="1" s="1"/>
  <c r="AA79" i="1" l="1"/>
  <c r="AA75" i="1"/>
  <c r="AB73" i="1"/>
  <c r="AB74" i="1"/>
  <c r="AB77" i="1"/>
  <c r="AB81" i="1"/>
  <c r="AB83" i="1"/>
  <c r="AB78" i="1"/>
  <c r="AC4" i="3"/>
  <c r="AC6" i="1"/>
  <c r="AC65" i="1" s="1"/>
  <c r="AB75" i="1" l="1"/>
  <c r="AC78" i="1"/>
  <c r="AC73" i="1"/>
  <c r="AC74" i="1"/>
  <c r="AC77" i="1"/>
  <c r="AC81" i="1"/>
  <c r="AC83" i="1"/>
  <c r="AB79" i="1"/>
  <c r="AD4" i="3"/>
  <c r="AD6" i="1"/>
  <c r="AD65" i="1" s="1"/>
  <c r="AC75" i="1" l="1"/>
  <c r="AD78" i="1"/>
  <c r="AD73" i="1"/>
  <c r="AD74" i="1"/>
  <c r="AD77" i="1"/>
  <c r="AD83" i="1"/>
  <c r="AD81" i="1"/>
  <c r="AC79" i="1"/>
  <c r="AE6" i="1"/>
  <c r="AE65" i="1" s="1"/>
  <c r="AE4" i="3"/>
  <c r="AD75" i="1" l="1"/>
  <c r="AE81" i="1"/>
  <c r="AE83" i="1"/>
  <c r="AE78" i="1"/>
  <c r="AE73" i="1"/>
  <c r="AE74" i="1"/>
  <c r="AE77" i="1"/>
  <c r="AD79" i="1"/>
  <c r="AF4" i="3"/>
  <c r="AF6" i="1"/>
  <c r="AF65" i="1" s="1"/>
  <c r="AE79" i="1" l="1"/>
  <c r="AE75" i="1"/>
  <c r="AF81" i="1"/>
  <c r="AF83" i="1"/>
  <c r="AF73" i="1"/>
  <c r="AF74" i="1"/>
  <c r="AF78" i="1"/>
  <c r="AF77" i="1"/>
  <c r="AG4" i="3"/>
  <c r="AG6" i="1"/>
  <c r="AG65" i="1" s="1"/>
  <c r="AF75" i="1" l="1"/>
  <c r="AG81" i="1"/>
  <c r="AG83" i="1"/>
  <c r="AG78" i="1"/>
  <c r="AG73" i="1"/>
  <c r="AG77" i="1"/>
  <c r="AG74" i="1"/>
  <c r="AF79" i="1"/>
  <c r="AH4" i="3"/>
  <c r="AH6" i="1"/>
  <c r="AH65" i="1" s="1"/>
  <c r="AG79" i="1" l="1"/>
  <c r="AG75" i="1"/>
  <c r="AH81" i="1"/>
  <c r="AP81" i="1" s="1"/>
  <c r="AH83" i="1"/>
  <c r="AO83" i="1" s="1"/>
  <c r="AJ65" i="1" s="1"/>
  <c r="AH73" i="1"/>
  <c r="AH74" i="1"/>
  <c r="AH78" i="1"/>
  <c r="AH77" i="1"/>
  <c r="S5" i="3"/>
  <c r="R5" i="3"/>
  <c r="Q5" i="3"/>
  <c r="AB5" i="3"/>
  <c r="F5" i="3"/>
  <c r="K5" i="3"/>
  <c r="P5" i="3"/>
  <c r="M5" i="3"/>
  <c r="Z5" i="3"/>
  <c r="D5" i="3"/>
  <c r="W5" i="3"/>
  <c r="N5" i="3"/>
  <c r="I5" i="3"/>
  <c r="X5" i="3"/>
  <c r="AC5" i="3"/>
  <c r="G5" i="3"/>
  <c r="L5" i="3"/>
  <c r="E5" i="3"/>
  <c r="V5" i="3"/>
  <c r="Y5" i="3"/>
  <c r="O5" i="3"/>
  <c r="J5" i="3"/>
  <c r="AA5" i="3"/>
  <c r="T5" i="3"/>
  <c r="U5" i="3"/>
  <c r="AD5" i="3"/>
  <c r="H5" i="3"/>
  <c r="D56" i="3"/>
  <c r="AN65" i="1" l="1"/>
  <c r="AN57" i="1" s="1"/>
  <c r="AH79" i="1"/>
  <c r="AH75" i="1"/>
  <c r="AF6" i="3"/>
  <c r="AG6" i="3"/>
  <c r="AF5" i="3"/>
  <c r="AE5" i="3"/>
  <c r="AH5" i="3"/>
  <c r="AG5" i="3"/>
  <c r="AH6" i="3"/>
</calcChain>
</file>

<file path=xl/sharedStrings.xml><?xml version="1.0" encoding="utf-8"?>
<sst xmlns="http://schemas.openxmlformats.org/spreadsheetml/2006/main" count="169" uniqueCount="98">
  <si>
    <t xml:space="preserve">Ime i prezime radnika: </t>
  </si>
  <si>
    <t xml:space="preserve">EVIDENCIJA RADNOG VREMENA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</si>
  <si>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</si>
  <si>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</si>
  <si>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</si>
  <si>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</si>
  <si>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</si>
  <si>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</si>
  <si>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</si>
  <si>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</si>
  <si>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</si>
  <si>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</si>
  <si>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</si>
  <si>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</si>
  <si>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</si>
  <si>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</si>
  <si>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</si>
  <si>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</si>
  <si>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</si>
  <si>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</si>
  <si>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</si>
  <si>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</si>
  <si>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</si>
  <si>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</si>
  <si>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</si>
  <si>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</si>
  <si>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</si>
  <si>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</si>
  <si>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</si>
  <si>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</si>
  <si>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Početak nastave</t>
  </si>
  <si>
    <t>završetak nastave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</si>
  <si>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</si>
  <si>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</si>
  <si>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</si>
  <si>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</si>
  <si>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</si>
  <si>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nedjeljom, blagdanom ili neradnim danima utvrđenim posebnim propisom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</si>
  <si>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</si>
  <si>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</si>
  <si>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</si>
  <si>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</si>
  <si>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</si>
  <si>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</si>
  <si>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</si>
  <si>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</si>
  <si>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</si>
  <si>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DRŽAVNI PRAZNIK</t>
  </si>
  <si>
    <t>UKUPNO</t>
  </si>
  <si>
    <t xml:space="preserve">OD TOGA SMJENSKI </t>
  </si>
  <si>
    <t>OD TOGA DVOKRATNO</t>
  </si>
  <si>
    <t xml:space="preserve">Obračunao: </t>
  </si>
  <si>
    <t xml:space="preserve">Tjedna norma po god. rješenju: </t>
  </si>
  <si>
    <t>Sati terenskog rada</t>
  </si>
  <si>
    <t>Vrijeme rodiljnog, roditeljskog dopusta ili korištenja drugih prava prema posebnom propisu</t>
  </si>
  <si>
    <t xml:space="preserve">Radno mjesto: </t>
  </si>
  <si>
    <t>Redovan rad:   nastavni i ostali sati po Ugovoru i Rješenju</t>
  </si>
  <si>
    <t>Ukupno dnevno redovno radno vrijeme</t>
  </si>
  <si>
    <t>Sati prekovremenog rada: službene zamjene</t>
  </si>
  <si>
    <t xml:space="preserve"> Rad iznad norme (po rješenju)</t>
  </si>
  <si>
    <t xml:space="preserve">Potpis radnika: </t>
  </si>
  <si>
    <t xml:space="preserve">                </t>
  </si>
  <si>
    <t>GODINA</t>
  </si>
  <si>
    <t>MJESEC</t>
  </si>
  <si>
    <t>DATUM</t>
  </si>
  <si>
    <t>BR.DANA U MJ:</t>
  </si>
  <si>
    <t>Utorak</t>
  </si>
  <si>
    <t>Srijeda</t>
  </si>
  <si>
    <t>Četvrtak</t>
  </si>
  <si>
    <t>Petak</t>
  </si>
  <si>
    <t>UJUTRO</t>
  </si>
  <si>
    <t>POPODNE</t>
  </si>
  <si>
    <t>broj tjedna u mjesecu</t>
  </si>
  <si>
    <t>Mjesec:</t>
  </si>
  <si>
    <t>dnevna norma</t>
  </si>
  <si>
    <t>1.smjene</t>
  </si>
  <si>
    <t>Datumi za prijevoz</t>
  </si>
  <si>
    <t>Početak 2. smjene</t>
  </si>
  <si>
    <t>Početak 1. smjene</t>
  </si>
  <si>
    <t>Završetak 2. smjene</t>
  </si>
  <si>
    <t>Završetak 1. smjene</t>
  </si>
  <si>
    <t>dvok.</t>
  </si>
  <si>
    <t>2.smjene</t>
  </si>
  <si>
    <t>broj dvokratnih u 2. smjeni</t>
  </si>
  <si>
    <t>redukcija smjene zbog posebnih okolnosti</t>
  </si>
  <si>
    <t>ne koristiti</t>
  </si>
  <si>
    <t>Ukoliko nemaš punu satnicu kao vrijeme dolaska i odlaska s posla upisuješ "." u danima kad ne ideš na posao.</t>
  </si>
  <si>
    <t>Ponedjeljak</t>
  </si>
  <si>
    <t>2.smjena+dvokratno</t>
  </si>
  <si>
    <t>Datum zaključenja evidencije:</t>
  </si>
  <si>
    <t>Vesna Mlakar</t>
  </si>
  <si>
    <t>Ponedjaljak</t>
  </si>
  <si>
    <t>Osnovna Škola Zorka Sever</t>
  </si>
  <si>
    <t>U Popovači:</t>
  </si>
  <si>
    <t>neparni</t>
  </si>
  <si>
    <t>parni</t>
  </si>
  <si>
    <t>28.02.2020.</t>
  </si>
  <si>
    <t>Redovan rad od kuće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</si>
</sst>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A]d\-mmm;@"/>
    <numFmt numFmtId="165" formatCode="[$-F400]h:mm:ss\ AM/PM"/>
    <numFmt numFmtId="166" formatCode="h:mm;@"/>
    <numFmt numFmtId="167" formatCode="0.0"/>
  </numFmts>
  <fonts count="10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0"/>
      <color theme="1"/>
      <name val="Arial Unicode MS"/>
      <family val="2"/>
    </font>
    <font>
      <b/>
      <sz val="18"/>
      <color theme="1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theme="0" tint="-0.24994659260841701"/>
        <bgColor indexed="64"/>
      </patternFill>
    </fill>
  </fills>
  <borders count="4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32" applyNumberFormat="0" applyAlignment="0" applyProtection="0"/>
  </cellStyleXfs>
  <cellXfs count="153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0" xfId="0" applyNumberFormat="1"/>
    <xf numFmtId="0" fontId="2" fillId="0" borderId="10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2" borderId="28" xfId="0" applyFont="1" applyFill="1" applyBorder="1"/>
    <xf numFmtId="0" fontId="2" fillId="2" borderId="29" xfId="0" applyFont="1" applyFill="1" applyBorder="1"/>
    <xf numFmtId="0" fontId="2" fillId="2" borderId="30" xfId="0" applyFont="1" applyFill="1" applyBorder="1"/>
    <xf numFmtId="0" fontId="2" fillId="0" borderId="25" xfId="0" applyNumberFormat="1" applyFont="1" applyBorder="1" applyAlignment="1">
      <alignment textRotation="90"/>
    </xf>
    <xf numFmtId="0" fontId="2" fillId="0" borderId="26" xfId="0" applyNumberFormat="1" applyFont="1" applyBorder="1" applyAlignment="1">
      <alignment textRotation="90"/>
    </xf>
    <xf numFmtId="0" fontId="2" fillId="0" borderId="27" xfId="0" applyNumberFormat="1" applyFont="1" applyBorder="1" applyAlignment="1">
      <alignment textRotation="90"/>
    </xf>
    <xf numFmtId="0" fontId="2" fillId="0" borderId="5" xfId="0" applyNumberFormat="1" applyFont="1" applyBorder="1" applyAlignment="1">
      <alignment textRotation="90"/>
    </xf>
    <xf numFmtId="0" fontId="2" fillId="0" borderId="6" xfId="0" applyNumberFormat="1" applyFont="1" applyBorder="1" applyAlignment="1">
      <alignment textRotation="90"/>
    </xf>
    <xf numFmtId="0" fontId="2" fillId="0" borderId="8" xfId="0" applyNumberFormat="1" applyFont="1" applyBorder="1" applyAlignment="1">
      <alignment textRotation="90"/>
    </xf>
    <xf numFmtId="0" fontId="2" fillId="0" borderId="9" xfId="0" applyNumberFormat="1" applyFont="1" applyBorder="1" applyAlignment="1">
      <alignment textRotation="90"/>
    </xf>
    <xf numFmtId="0" fontId="3" fillId="0" borderId="20" xfId="0" applyFont="1" applyBorder="1" applyAlignment="1">
      <alignment vertical="center" wrapText="1"/>
    </xf>
    <xf numFmtId="0" fontId="2" fillId="0" borderId="5" xfId="0" applyFont="1" applyFill="1" applyBorder="1" applyAlignment="1">
      <alignment textRotation="90"/>
    </xf>
    <xf numFmtId="0" fontId="2" fillId="0" borderId="14" xfId="0" applyFont="1" applyFill="1" applyBorder="1" applyAlignment="1">
      <alignment textRotation="90"/>
    </xf>
    <xf numFmtId="0" fontId="2" fillId="0" borderId="2" xfId="0" applyNumberFormat="1" applyFont="1" applyFill="1" applyBorder="1" applyAlignment="1">
      <alignment textRotation="90"/>
    </xf>
    <xf numFmtId="0" fontId="2" fillId="0" borderId="5" xfId="0" applyNumberFormat="1" applyFont="1" applyFill="1" applyBorder="1" applyAlignment="1">
      <alignment textRotation="90"/>
    </xf>
    <xf numFmtId="0" fontId="2" fillId="0" borderId="14" xfId="0" applyNumberFormat="1" applyFont="1" applyFill="1" applyBorder="1" applyAlignment="1">
      <alignment textRotation="90"/>
    </xf>
    <xf numFmtId="0" fontId="2" fillId="0" borderId="3" xfId="0" applyNumberFormat="1" applyFont="1" applyFill="1" applyBorder="1" applyAlignment="1">
      <alignment textRotation="90"/>
    </xf>
    <xf numFmtId="0" fontId="2" fillId="0" borderId="6" xfId="0" applyNumberFormat="1" applyFont="1" applyFill="1" applyBorder="1" applyAlignment="1">
      <alignment textRotation="90"/>
    </xf>
    <xf numFmtId="0" fontId="2" fillId="0" borderId="15" xfId="0" applyNumberFormat="1" applyFont="1" applyFill="1" applyBorder="1" applyAlignment="1">
      <alignment textRotation="90"/>
    </xf>
    <xf numFmtId="22" fontId="0" fillId="0" borderId="0" xfId="0" applyNumberFormat="1"/>
    <xf numFmtId="14" fontId="0" fillId="0" borderId="0" xfId="0" applyNumberFormat="1"/>
    <xf numFmtId="22" fontId="2" fillId="0" borderId="0" xfId="0" applyNumberFormat="1" applyFont="1"/>
    <xf numFmtId="14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2" fillId="0" borderId="0" xfId="0" applyNumberFormat="1" applyFont="1"/>
    <xf numFmtId="166" fontId="2" fillId="0" borderId="2" xfId="0" applyNumberFormat="1" applyFont="1" applyFill="1" applyBorder="1" applyAlignment="1">
      <alignment textRotation="90"/>
    </xf>
    <xf numFmtId="166" fontId="2" fillId="0" borderId="5" xfId="0" applyNumberFormat="1" applyFont="1" applyFill="1" applyBorder="1" applyAlignment="1">
      <alignment textRotation="90"/>
    </xf>
    <xf numFmtId="166" fontId="2" fillId="0" borderId="14" xfId="0" applyNumberFormat="1" applyFont="1" applyFill="1" applyBorder="1" applyAlignment="1">
      <alignment textRotation="90"/>
    </xf>
    <xf numFmtId="20" fontId="0" fillId="0" borderId="0" xfId="0" applyNumberFormat="1"/>
    <xf numFmtId="0" fontId="5" fillId="0" borderId="0" xfId="0" applyFont="1" applyAlignment="1">
      <alignment vertical="center"/>
    </xf>
    <xf numFmtId="0" fontId="5" fillId="0" borderId="0" xfId="0" applyNumberFormat="1" applyFont="1"/>
    <xf numFmtId="0" fontId="2" fillId="0" borderId="4" xfId="0" applyFont="1" applyFill="1" applyBorder="1" applyAlignment="1">
      <alignment textRotation="90"/>
    </xf>
    <xf numFmtId="0" fontId="2" fillId="0" borderId="13" xfId="0" applyFont="1" applyFill="1" applyBorder="1" applyAlignment="1">
      <alignment textRotation="90"/>
    </xf>
    <xf numFmtId="0" fontId="2" fillId="0" borderId="13" xfId="0" applyNumberFormat="1" applyFont="1" applyFill="1" applyBorder="1" applyAlignment="1">
      <alignment textRotation="90"/>
    </xf>
    <xf numFmtId="0" fontId="6" fillId="0" borderId="0" xfId="0" applyFont="1"/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14" fontId="2" fillId="0" borderId="17" xfId="0" applyNumberFormat="1" applyFont="1" applyBorder="1"/>
    <xf numFmtId="20" fontId="2" fillId="0" borderId="1" xfId="0" applyNumberFormat="1" applyFont="1" applyFill="1" applyBorder="1" applyAlignment="1">
      <alignment textRotation="90"/>
    </xf>
    <xf numFmtId="20" fontId="2" fillId="0" borderId="2" xfId="0" applyNumberFormat="1" applyFont="1" applyFill="1" applyBorder="1" applyAlignment="1">
      <alignment textRotation="90"/>
    </xf>
    <xf numFmtId="20" fontId="2" fillId="0" borderId="4" xfId="0" applyNumberFormat="1" applyFont="1" applyFill="1" applyBorder="1" applyAlignment="1">
      <alignment textRotation="90"/>
    </xf>
    <xf numFmtId="166" fontId="2" fillId="0" borderId="0" xfId="0" applyNumberFormat="1" applyFont="1"/>
    <xf numFmtId="20" fontId="2" fillId="0" borderId="23" xfId="0" applyNumberFormat="1" applyFont="1" applyFill="1" applyBorder="1" applyAlignment="1">
      <alignment textRotation="90"/>
    </xf>
    <xf numFmtId="0" fontId="2" fillId="0" borderId="4" xfId="0" applyNumberFormat="1" applyFont="1" applyFill="1" applyBorder="1" applyAlignment="1">
      <alignment vertical="center" textRotation="90"/>
    </xf>
    <xf numFmtId="167" fontId="2" fillId="0" borderId="26" xfId="0" applyNumberFormat="1" applyFont="1" applyBorder="1" applyAlignment="1">
      <alignment textRotation="90"/>
    </xf>
    <xf numFmtId="167" fontId="2" fillId="0" borderId="27" xfId="0" applyNumberFormat="1" applyFont="1" applyBorder="1" applyAlignment="1">
      <alignment textRotation="90"/>
    </xf>
    <xf numFmtId="0" fontId="2" fillId="0" borderId="2" xfId="0" applyNumberFormat="1" applyFont="1" applyBorder="1" applyAlignment="1">
      <alignment textRotation="90"/>
    </xf>
    <xf numFmtId="167" fontId="2" fillId="0" borderId="1" xfId="0" applyNumberFormat="1" applyFont="1" applyFill="1" applyBorder="1" applyAlignment="1">
      <alignment textRotation="90"/>
    </xf>
    <xf numFmtId="167" fontId="2" fillId="0" borderId="2" xfId="0" applyNumberFormat="1" applyFont="1" applyFill="1" applyBorder="1" applyAlignment="1">
      <alignment textRotation="90"/>
    </xf>
    <xf numFmtId="167" fontId="2" fillId="0" borderId="4" xfId="0" applyNumberFormat="1" applyFont="1" applyFill="1" applyBorder="1" applyAlignment="1">
      <alignment textRotation="90"/>
    </xf>
    <xf numFmtId="167" fontId="2" fillId="0" borderId="5" xfId="0" applyNumberFormat="1" applyFont="1" applyFill="1" applyBorder="1" applyAlignment="1">
      <alignment textRotation="90"/>
    </xf>
    <xf numFmtId="167" fontId="2" fillId="0" borderId="6" xfId="0" applyNumberFormat="1" applyFont="1" applyFill="1" applyBorder="1" applyAlignment="1">
      <alignment textRotation="90"/>
    </xf>
    <xf numFmtId="167" fontId="0" fillId="0" borderId="0" xfId="0" applyNumberFormat="1"/>
    <xf numFmtId="167" fontId="2" fillId="0" borderId="4" xfId="0" applyNumberFormat="1" applyFont="1" applyFill="1" applyBorder="1"/>
    <xf numFmtId="167" fontId="2" fillId="0" borderId="5" xfId="0" applyNumberFormat="1" applyFont="1" applyFill="1" applyBorder="1"/>
    <xf numFmtId="167" fontId="2" fillId="0" borderId="6" xfId="0" applyNumberFormat="1" applyFont="1" applyFill="1" applyBorder="1"/>
    <xf numFmtId="167" fontId="2" fillId="0" borderId="7" xfId="0" applyNumberFormat="1" applyFont="1" applyFill="1" applyBorder="1"/>
    <xf numFmtId="167" fontId="2" fillId="0" borderId="8" xfId="0" applyNumberFormat="1" applyFont="1" applyFill="1" applyBorder="1"/>
    <xf numFmtId="167" fontId="2" fillId="0" borderId="9" xfId="0" applyNumberFormat="1" applyFont="1" applyFill="1" applyBorder="1"/>
    <xf numFmtId="167" fontId="2" fillId="0" borderId="4" xfId="0" applyNumberFormat="1" applyFont="1" applyBorder="1"/>
    <xf numFmtId="167" fontId="2" fillId="0" borderId="5" xfId="0" applyNumberFormat="1" applyFont="1" applyBorder="1" applyAlignment="1">
      <alignment textRotation="90"/>
    </xf>
    <xf numFmtId="167" fontId="2" fillId="0" borderId="6" xfId="0" applyNumberFormat="1" applyFont="1" applyBorder="1" applyAlignment="1">
      <alignment textRotation="90"/>
    </xf>
    <xf numFmtId="167" fontId="2" fillId="0" borderId="5" xfId="0" applyNumberFormat="1" applyFont="1" applyBorder="1"/>
    <xf numFmtId="167" fontId="2" fillId="0" borderId="6" xfId="0" applyNumberFormat="1" applyFont="1" applyBorder="1"/>
    <xf numFmtId="167" fontId="2" fillId="0" borderId="7" xfId="0" applyNumberFormat="1" applyFont="1" applyBorder="1"/>
    <xf numFmtId="167" fontId="2" fillId="0" borderId="8" xfId="0" applyNumberFormat="1" applyFont="1" applyBorder="1"/>
    <xf numFmtId="167" fontId="2" fillId="0" borderId="9" xfId="0" applyNumberFormat="1" applyFont="1" applyBorder="1"/>
    <xf numFmtId="167" fontId="2" fillId="0" borderId="28" xfId="0" applyNumberFormat="1" applyFont="1" applyBorder="1" applyAlignment="1">
      <alignment textRotation="90"/>
    </xf>
    <xf numFmtId="167" fontId="2" fillId="0" borderId="8" xfId="0" applyNumberFormat="1" applyFont="1" applyBorder="1" applyAlignment="1">
      <alignment textRotation="90"/>
    </xf>
    <xf numFmtId="0" fontId="3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4" fillId="0" borderId="0" xfId="1" applyFill="1" applyBorder="1"/>
    <xf numFmtId="167" fontId="2" fillId="0" borderId="8" xfId="0" applyNumberFormat="1" applyFont="1" applyFill="1" applyBorder="1" applyAlignment="1">
      <alignment textRotation="90"/>
    </xf>
    <xf numFmtId="167" fontId="2" fillId="0" borderId="9" xfId="0" applyNumberFormat="1" applyFont="1" applyFill="1" applyBorder="1" applyAlignment="1">
      <alignment textRotation="90"/>
    </xf>
    <xf numFmtId="0" fontId="0" fillId="0" borderId="31" xfId="0" applyBorder="1"/>
    <xf numFmtId="0" fontId="0" fillId="0" borderId="31" xfId="0" applyNumberFormat="1" applyBorder="1"/>
    <xf numFmtId="0" fontId="6" fillId="0" borderId="31" xfId="0" applyNumberFormat="1" applyFont="1" applyBorder="1"/>
    <xf numFmtId="0" fontId="0" fillId="0" borderId="34" xfId="0" applyBorder="1"/>
    <xf numFmtId="166" fontId="0" fillId="0" borderId="34" xfId="0" applyNumberFormat="1" applyBorder="1"/>
    <xf numFmtId="0" fontId="0" fillId="0" borderId="33" xfId="0" applyBorder="1" applyAlignment="1">
      <alignment horizontal="center" vertical="center"/>
    </xf>
    <xf numFmtId="164" fontId="0" fillId="0" borderId="33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20" fontId="2" fillId="0" borderId="0" xfId="0" applyNumberFormat="1" applyFont="1"/>
    <xf numFmtId="20" fontId="9" fillId="0" borderId="2" xfId="0" applyNumberFormat="1" applyFont="1" applyFill="1" applyBorder="1" applyAlignment="1">
      <alignment textRotation="90"/>
    </xf>
    <xf numFmtId="0" fontId="2" fillId="4" borderId="30" xfId="0" applyFont="1" applyFill="1" applyBorder="1"/>
    <xf numFmtId="0" fontId="2" fillId="4" borderId="28" xfId="0" applyFont="1" applyFill="1" applyBorder="1"/>
    <xf numFmtId="167" fontId="2" fillId="0" borderId="35" xfId="0" applyNumberFormat="1" applyFont="1" applyBorder="1" applyAlignment="1">
      <alignment textRotation="90"/>
    </xf>
    <xf numFmtId="0" fontId="2" fillId="0" borderId="36" xfId="0" applyNumberFormat="1" applyFont="1" applyBorder="1" applyAlignment="1">
      <alignment textRotation="90"/>
    </xf>
    <xf numFmtId="0" fontId="2" fillId="0" borderId="37" xfId="0" applyNumberFormat="1" applyFont="1" applyBorder="1" applyAlignment="1">
      <alignment textRotation="90"/>
    </xf>
    <xf numFmtId="0" fontId="2" fillId="0" borderId="35" xfId="0" applyNumberFormat="1" applyFont="1" applyBorder="1" applyAlignment="1">
      <alignment textRotation="90"/>
    </xf>
    <xf numFmtId="166" fontId="2" fillId="0" borderId="4" xfId="0" applyNumberFormat="1" applyFont="1" applyBorder="1" applyAlignment="1">
      <alignment horizontal="center" vertical="center" textRotation="90"/>
    </xf>
    <xf numFmtId="2" fontId="2" fillId="0" borderId="21" xfId="0" applyNumberFormat="1" applyFont="1" applyFill="1" applyBorder="1" applyAlignment="1">
      <alignment textRotation="90"/>
    </xf>
    <xf numFmtId="2" fontId="0" fillId="0" borderId="0" xfId="0" applyNumberFormat="1"/>
    <xf numFmtId="49" fontId="2" fillId="0" borderId="0" xfId="0" applyNumberFormat="1" applyFont="1" applyAlignment="1">
      <alignment shrinkToFit="1"/>
    </xf>
    <xf numFmtId="20" fontId="2" fillId="0" borderId="5" xfId="0" applyNumberFormat="1" applyFont="1" applyFill="1" applyBorder="1" applyAlignment="1">
      <alignment textRotation="90"/>
    </xf>
    <xf numFmtId="0" fontId="2" fillId="0" borderId="29" xfId="0" applyFont="1" applyBorder="1" applyAlignment="1">
      <alignment wrapText="1"/>
    </xf>
    <xf numFmtId="166" fontId="2" fillId="0" borderId="28" xfId="0" applyNumberFormat="1" applyFont="1" applyBorder="1" applyAlignment="1">
      <alignment horizontal="center" vertical="center" textRotation="90"/>
    </xf>
    <xf numFmtId="166" fontId="2" fillId="0" borderId="13" xfId="0" applyNumberFormat="1" applyFont="1" applyBorder="1" applyAlignment="1">
      <alignment horizontal="center" vertical="center" textRotation="90"/>
    </xf>
    <xf numFmtId="166" fontId="2" fillId="0" borderId="38" xfId="0" applyNumberFormat="1" applyFont="1" applyBorder="1" applyAlignment="1">
      <alignment horizontal="center" vertical="center" textRotation="90"/>
    </xf>
    <xf numFmtId="2" fontId="2" fillId="0" borderId="25" xfId="0" applyNumberFormat="1" applyFont="1" applyFill="1" applyBorder="1" applyAlignment="1">
      <alignment textRotation="90"/>
    </xf>
    <xf numFmtId="166" fontId="2" fillId="0" borderId="25" xfId="0" applyNumberFormat="1" applyFont="1" applyBorder="1" applyAlignment="1">
      <alignment horizontal="center" vertical="center" textRotation="90"/>
    </xf>
    <xf numFmtId="166" fontId="2" fillId="0" borderId="5" xfId="0" applyNumberFormat="1" applyFont="1" applyBorder="1" applyAlignment="1">
      <alignment vertical="center" textRotation="90"/>
    </xf>
    <xf numFmtId="166" fontId="2" fillId="0" borderId="20" xfId="0" applyNumberFormat="1" applyFont="1" applyBorder="1" applyAlignment="1">
      <alignment horizontal="center" vertical="center" textRotation="90"/>
    </xf>
    <xf numFmtId="11" fontId="2" fillId="0" borderId="0" xfId="0" applyNumberFormat="1" applyFont="1"/>
    <xf numFmtId="167" fontId="2" fillId="0" borderId="0" xfId="0" applyNumberFormat="1" applyFont="1"/>
    <xf numFmtId="167" fontId="2" fillId="0" borderId="26" xfId="0" applyNumberFormat="1" applyFont="1" applyBorder="1" applyAlignment="1"/>
    <xf numFmtId="1" fontId="2" fillId="0" borderId="0" xfId="0" applyNumberFormat="1" applyFont="1"/>
    <xf numFmtId="0" fontId="0" fillId="0" borderId="0" xfId="0" applyFill="1" applyBorder="1" applyAlignment="1">
      <alignment horizontal="left" vertical="center"/>
    </xf>
    <xf numFmtId="167" fontId="2" fillId="0" borderId="40" xfId="0" applyNumberFormat="1" applyFont="1" applyFill="1" applyBorder="1" applyAlignment="1">
      <alignment textRotation="90"/>
    </xf>
    <xf numFmtId="0" fontId="0" fillId="0" borderId="39" xfId="0" applyBorder="1"/>
    <xf numFmtId="0" fontId="3" fillId="0" borderId="41" xfId="0" applyFont="1" applyBorder="1" applyAlignment="1">
      <alignment vertical="center" wrapText="1"/>
    </xf>
    <xf numFmtId="167" fontId="2" fillId="0" borderId="25" xfId="0" applyNumberFormat="1" applyFont="1" applyFill="1" applyBorder="1" applyAlignment="1">
      <alignment textRotation="90"/>
    </xf>
    <xf numFmtId="167" fontId="2" fillId="0" borderId="26" xfId="0" applyNumberFormat="1" applyFont="1" applyFill="1" applyBorder="1" applyAlignment="1">
      <alignment textRotation="90"/>
    </xf>
    <xf numFmtId="0" fontId="0" fillId="0" borderId="0" xfId="0" applyBorder="1"/>
    <xf numFmtId="0" fontId="3" fillId="0" borderId="20" xfId="0" applyFont="1" applyBorder="1" applyAlignment="1">
      <alignment horizontal="left" vertical="center"/>
    </xf>
    <xf numFmtId="0" fontId="2" fillId="0" borderId="42" xfId="0" applyFont="1" applyBorder="1" applyAlignment="1">
      <alignment wrapText="1"/>
    </xf>
    <xf numFmtId="0" fontId="2" fillId="4" borderId="19" xfId="0" applyFont="1" applyFill="1" applyBorder="1"/>
    <xf numFmtId="0" fontId="2" fillId="0" borderId="41" xfId="0" applyFont="1" applyBorder="1" applyAlignment="1">
      <alignment vertical="center" wrapText="1"/>
    </xf>
    <xf numFmtId="0" fontId="2" fillId="0" borderId="30" xfId="0" applyNumberFormat="1" applyFont="1" applyBorder="1" applyAlignment="1">
      <alignment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</cellXfs>
  <cellStyles count="2">
    <cellStyle name="Izračun" xfId="1" builtinId="22"/>
    <cellStyle name="Normalno" xfId="0" builtinId="0"/>
  </cellStyles>
  <dxfs count="6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J$4" lockText="1" noThreeD="1"/>
</file>

<file path=xl/ctrlProps/ctrlProp2.xml><?xml version="1.0" encoding="utf-8"?>
<formControlPr xmlns="http://schemas.microsoft.com/office/spreadsheetml/2009/9/main" objectType="CheckBox" checked="Checked" fmlaLink="$AK$4" lockText="1" noThreeD="1"/>
</file>

<file path=xl/ctrlProps/ctrlProp3.xml><?xml version="1.0" encoding="utf-8"?>
<formControlPr xmlns="http://schemas.microsoft.com/office/spreadsheetml/2009/9/main" objectType="CheckBox" fmlaLink="$AL$4" lockText="1" noThreeD="1"/>
</file>

<file path=xl/ctrlProps/ctrlProp4.xml><?xml version="1.0" encoding="utf-8"?>
<formControlPr xmlns="http://schemas.microsoft.com/office/spreadsheetml/2009/9/main" objectType="CheckBox" checked="Checked" fmlaLink="$AM$4" lockText="1" noThreeD="1"/>
</file>

<file path=xl/ctrlProps/ctrlProp5.xml><?xml version="1.0" encoding="utf-8"?>
<formControlPr xmlns="http://schemas.microsoft.com/office/spreadsheetml/2009/9/main" objectType="CheckBox" fmlaLink="$AN$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457200</xdr:colOff>
      <xdr:row>1</xdr:row>
      <xdr:rowOff>28575</xdr:rowOff>
    </xdr:from>
    <xdr:to>
      <xdr:col>38</xdr:col>
      <xdr:colOff>561975</xdr:colOff>
      <xdr:row>1</xdr:row>
      <xdr:rowOff>352425</xdr:rowOff>
    </xdr:to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067925" y="228600"/>
          <a:ext cx="254317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/>
            <a:t>Označi</a:t>
          </a:r>
          <a:r>
            <a:rPr lang="hr-HR" sz="1100" baseline="0"/>
            <a:t> tjedne u podnevnoj smjeni</a:t>
          </a:r>
          <a:endParaRPr lang="hr-H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449580</xdr:colOff>
          <xdr:row>1</xdr:row>
          <xdr:rowOff>480060</xdr:rowOff>
        </xdr:from>
        <xdr:to>
          <xdr:col>35</xdr:col>
          <xdr:colOff>487680</xdr:colOff>
          <xdr:row>3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1.tjedan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487680</xdr:colOff>
          <xdr:row>1</xdr:row>
          <xdr:rowOff>480060</xdr:rowOff>
        </xdr:from>
        <xdr:to>
          <xdr:col>36</xdr:col>
          <xdr:colOff>533400</xdr:colOff>
          <xdr:row>2</xdr:row>
          <xdr:rowOff>175260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2. tjedan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541020</xdr:colOff>
          <xdr:row>1</xdr:row>
          <xdr:rowOff>480060</xdr:rowOff>
        </xdr:from>
        <xdr:to>
          <xdr:col>37</xdr:col>
          <xdr:colOff>495300</xdr:colOff>
          <xdr:row>2</xdr:row>
          <xdr:rowOff>175260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3.tjedan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571500</xdr:colOff>
          <xdr:row>1</xdr:row>
          <xdr:rowOff>487680</xdr:rowOff>
        </xdr:from>
        <xdr:to>
          <xdr:col>38</xdr:col>
          <xdr:colOff>594360</xdr:colOff>
          <xdr:row>3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4.tjedan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</xdr:row>
          <xdr:rowOff>495300</xdr:rowOff>
        </xdr:from>
        <xdr:to>
          <xdr:col>40</xdr:col>
          <xdr:colOff>381000</xdr:colOff>
          <xdr:row>2</xdr:row>
          <xdr:rowOff>175260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5.tjedan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T85"/>
  <sheetViews>
    <sheetView tabSelected="1" zoomScale="90" zoomScaleNormal="90" workbookViewId="0">
      <selection activeCell="A83" sqref="A56:XFD83"/>
    </sheetView>
  </sheetViews>
  <sheetFormatPr defaultColWidth="9.109375" defaultRowHeight="13.8"/>
  <cols>
    <col min="1" max="1" width="3.5546875" style="2" customWidth="1"/>
    <col min="2" max="2" width="27.44140625" style="2" customWidth="1"/>
    <col min="3" max="3" width="13.5546875" style="2" customWidth="1"/>
    <col min="4" max="34" width="3.109375" style="2" customWidth="1"/>
    <col min="35" max="38" width="3.6640625" style="2" customWidth="1"/>
    <col min="39" max="39" width="13.33203125" style="2" customWidth="1"/>
    <col min="40" max="40" width="9.109375" style="2" customWidth="1"/>
    <col min="41" max="41" width="13.44140625" style="2" customWidth="1"/>
    <col min="42" max="16384" width="9.109375" style="2"/>
  </cols>
  <sheetData>
    <row r="1" spans="2:46" ht="14.4">
      <c r="B1" s="2" t="s">
        <v>92</v>
      </c>
      <c r="D1" s="86"/>
    </row>
    <row r="2" spans="2:46" ht="22.5" customHeight="1">
      <c r="B2" s="2" t="s">
        <v>0</v>
      </c>
      <c r="G2" s="35"/>
      <c r="L2" s="33"/>
    </row>
    <row r="3" spans="2:46" ht="22.5" customHeight="1">
      <c r="B3" s="2" t="s">
        <v>52</v>
      </c>
      <c r="C3" s="85"/>
    </row>
    <row r="4" spans="2:46" ht="14.25" customHeight="1" thickBot="1">
      <c r="D4" s="140" t="s">
        <v>1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</row>
    <row r="5" spans="2:46" ht="18.75" customHeight="1" thickTop="1" thickBot="1">
      <c r="B5" s="2" t="s">
        <v>55</v>
      </c>
      <c r="D5" s="137" t="str">
        <f ca="1">IF(D56=1,"siječanj",IF(D56=2,"veljača",IF(D56=3,"ožujak",IF(D56=4,"travanj",IF(D56=5,"svibanj",IF(D56=6,"lipanj",IF(D56=7,"srpanj",IF(D56=8,"kolovoz",IF(D56=9,"rujan",IF(D56=10,"listopad",IF(D56=11,"studeni",IF(D56=12,"prosinac"))))))))))))&amp;"/"&amp;D55</f>
        <v>rujan/2020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9"/>
      <c r="AI5" s="141"/>
      <c r="AJ5" s="142"/>
      <c r="AK5" s="142"/>
      <c r="AL5" s="143"/>
    </row>
    <row r="6" spans="2:46" ht="32.25" customHeight="1" thickTop="1">
      <c r="B6" s="84"/>
      <c r="D6" s="44" t="str">
        <f t="shared" ref="D6:AE6" ca="1" si="0">TEXT(D57, "ddd")</f>
        <v>uto</v>
      </c>
      <c r="E6" s="44" t="str">
        <f t="shared" ca="1" si="0"/>
        <v>sri</v>
      </c>
      <c r="F6" s="44" t="str">
        <f t="shared" ca="1" si="0"/>
        <v>čet</v>
      </c>
      <c r="G6" s="44" t="str">
        <f t="shared" ca="1" si="0"/>
        <v>pet</v>
      </c>
      <c r="H6" s="44" t="str">
        <f t="shared" ca="1" si="0"/>
        <v>sub</v>
      </c>
      <c r="I6" s="44" t="str">
        <f t="shared" ca="1" si="0"/>
        <v>ned</v>
      </c>
      <c r="J6" s="44" t="str">
        <f t="shared" ca="1" si="0"/>
        <v>pon</v>
      </c>
      <c r="K6" s="44" t="str">
        <f t="shared" ca="1" si="0"/>
        <v>uto</v>
      </c>
      <c r="L6" s="44" t="str">
        <f t="shared" ca="1" si="0"/>
        <v>sri</v>
      </c>
      <c r="M6" s="44" t="str">
        <f t="shared" ca="1" si="0"/>
        <v>čet</v>
      </c>
      <c r="N6" s="44" t="str">
        <f t="shared" ca="1" si="0"/>
        <v>pet</v>
      </c>
      <c r="O6" s="44" t="str">
        <f t="shared" ca="1" si="0"/>
        <v>sub</v>
      </c>
      <c r="P6" s="44" t="str">
        <f t="shared" ca="1" si="0"/>
        <v>ned</v>
      </c>
      <c r="Q6" s="44" t="str">
        <f t="shared" ca="1" si="0"/>
        <v>pon</v>
      </c>
      <c r="R6" s="44" t="str">
        <f t="shared" ca="1" si="0"/>
        <v>uto</v>
      </c>
      <c r="S6" s="44" t="str">
        <f t="shared" ca="1" si="0"/>
        <v>sri</v>
      </c>
      <c r="T6" s="44" t="str">
        <f t="shared" ca="1" si="0"/>
        <v>čet</v>
      </c>
      <c r="U6" s="44" t="str">
        <f t="shared" ca="1" si="0"/>
        <v>pet</v>
      </c>
      <c r="V6" s="44" t="str">
        <f t="shared" ca="1" si="0"/>
        <v>sub</v>
      </c>
      <c r="W6" s="44" t="str">
        <f t="shared" ca="1" si="0"/>
        <v>ned</v>
      </c>
      <c r="X6" s="44" t="str">
        <f t="shared" ca="1" si="0"/>
        <v>pon</v>
      </c>
      <c r="Y6" s="44" t="str">
        <f t="shared" ca="1" si="0"/>
        <v>uto</v>
      </c>
      <c r="Z6" s="44" t="str">
        <f t="shared" ca="1" si="0"/>
        <v>sri</v>
      </c>
      <c r="AA6" s="44" t="str">
        <f t="shared" ca="1" si="0"/>
        <v>čet</v>
      </c>
      <c r="AB6" s="44" t="str">
        <f t="shared" ca="1" si="0"/>
        <v>pet</v>
      </c>
      <c r="AC6" s="44" t="str">
        <f t="shared" ca="1" si="0"/>
        <v>sub</v>
      </c>
      <c r="AD6" s="44" t="str">
        <f t="shared" ca="1" si="0"/>
        <v>ned</v>
      </c>
      <c r="AE6" s="44" t="str">
        <f t="shared" ca="1" si="0"/>
        <v>pon</v>
      </c>
      <c r="AF6" s="44" t="str">
        <f ca="1">IF(D59&gt;=29,TEXT(AF57, "ddd"),"")</f>
        <v>uto</v>
      </c>
      <c r="AG6" s="44" t="str">
        <f ca="1">IF(D59&gt;=30,TEXT(AG57, "ddd"),"")</f>
        <v>sri</v>
      </c>
      <c r="AH6" s="44" t="str">
        <f>IF(D59&gt;=31,TEXT(AH57, "ddd"),"")</f>
        <v/>
      </c>
      <c r="AI6" s="144" t="s">
        <v>47</v>
      </c>
      <c r="AJ6" s="147" t="s">
        <v>48</v>
      </c>
      <c r="AK6" s="147" t="s">
        <v>49</v>
      </c>
      <c r="AL6" s="150" t="s">
        <v>50</v>
      </c>
    </row>
    <row r="7" spans="2:46" ht="41.25" customHeight="1">
      <c r="B7" s="3"/>
      <c r="D7" s="44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E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F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G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H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I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J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K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L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M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N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O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P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Q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R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S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T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U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V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W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X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Y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Z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AA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AB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AC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AD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AE7" s="23" t="str">
        <f>IF(D56=1,"siječnja",IF(D56=2,"veljače",IF(D56=3,"ožujka",IF(D56=4,"travnja",IF(D56=5,"svibnja",IF(D56=6,"lipnja",IF(D56=7,"srpnja",IF(D56=8,"kolovoza",IF(D56=9,"rujna",IF(D56=10,"listopada",IF(D56=11,"studenog",IF(D56=12,"prosinca"))))))))))))</f>
        <v>rujna</v>
      </c>
      <c r="AF7" s="23" t="str">
        <f>IF(D59&gt;=29,IF(D56=1,"siječnja",IF(D56=2,"veljače",IF(D56=3,"ožujka",IF(D56=4,"travnja",IF(D56=5,"svibnja",IF(D56=6,"lipnja",IF(D56=7,"srpnja",IF(D56=8,"kolovoza",IF(D56=9,"rujna",IF(D56=10,"listopada",IF(D56=11,"studenog",IF(D56=12,"prosinca")))))))))))),"")</f>
        <v>rujna</v>
      </c>
      <c r="AG7" s="23" t="str">
        <f>IF(D59&gt;=30,IF(D56=1,"siječnja",IF(D56=2,"veljače",IF(D56=3,"ožujka",IF(D56=4,"travnja",IF(D56=5,"svibnja",IF(D56=6,"lipnja",IF(D56=7,"srpnja",IF(D56=8,"kolovoza",IF(D56=9,"rujna",IF(D56=10,"listopada",IF(D56=11,"studenog",IF(D56=12,"prosinca")))))))))))),"")</f>
        <v>rujna</v>
      </c>
      <c r="AH7" s="23" t="str">
        <f>IF(D59&gt;=31,IF(D56=1,"siječnja",IF(D56=2,"veljače",IF(D56=3,"ožujka",IF(D56=4,"travnja",IF(D56=5,"svibnja",IF(D56=6,"lipnja",IF(D56=7,"srpnja",IF(D56=8,"kolovoza",IF(D56=9,"rujna",IF(D56=10,"listopada",IF(D56=11,"studenog",IF(D56=12,"prosinca")))))))))))),"")</f>
        <v/>
      </c>
      <c r="AI7" s="145"/>
      <c r="AJ7" s="148"/>
      <c r="AK7" s="148"/>
      <c r="AL7" s="151"/>
      <c r="AO7" s="98"/>
      <c r="AP7"/>
      <c r="AQ7"/>
      <c r="AR7"/>
      <c r="AS7"/>
      <c r="AT7"/>
    </row>
    <row r="8" spans="2:46" ht="15" customHeight="1" thickBot="1">
      <c r="D8" s="45" t="s">
        <v>2</v>
      </c>
      <c r="E8" s="24" t="s">
        <v>3</v>
      </c>
      <c r="F8" s="24" t="s">
        <v>4</v>
      </c>
      <c r="G8" s="24" t="s">
        <v>5</v>
      </c>
      <c r="H8" s="24" t="s">
        <v>6</v>
      </c>
      <c r="I8" s="24" t="s">
        <v>7</v>
      </c>
      <c r="J8" s="24" t="s">
        <v>8</v>
      </c>
      <c r="K8" s="24" t="s">
        <v>9</v>
      </c>
      <c r="L8" s="24" t="s">
        <v>10</v>
      </c>
      <c r="M8" s="24" t="s">
        <v>11</v>
      </c>
      <c r="N8" s="24" t="s">
        <v>12</v>
      </c>
      <c r="O8" s="24" t="s">
        <v>13</v>
      </c>
      <c r="P8" s="24" t="s">
        <v>14</v>
      </c>
      <c r="Q8" s="24" t="s">
        <v>15</v>
      </c>
      <c r="R8" s="24" t="s">
        <v>16</v>
      </c>
      <c r="S8" s="24" t="s">
        <v>17</v>
      </c>
      <c r="T8" s="24" t="s">
        <v>18</v>
      </c>
      <c r="U8" s="24" t="s">
        <v>19</v>
      </c>
      <c r="V8" s="24" t="s">
        <v>20</v>
      </c>
      <c r="W8" s="24" t="s">
        <v>21</v>
      </c>
      <c r="X8" s="24" t="s">
        <v>22</v>
      </c>
      <c r="Y8" s="24" t="s">
        <v>23</v>
      </c>
      <c r="Z8" s="24" t="s">
        <v>24</v>
      </c>
      <c r="AA8" s="24" t="s">
        <v>25</v>
      </c>
      <c r="AB8" s="24" t="s">
        <v>26</v>
      </c>
      <c r="AC8" s="24" t="s">
        <v>27</v>
      </c>
      <c r="AD8" s="24" t="s">
        <v>28</v>
      </c>
      <c r="AE8" s="24" t="s">
        <v>29</v>
      </c>
      <c r="AF8" s="24" t="str">
        <f>IF(D59&gt;=29,"29.","")</f>
        <v>29.</v>
      </c>
      <c r="AG8" s="24" t="str">
        <f>IF(D59&gt;=30,"30.","")</f>
        <v>30.</v>
      </c>
      <c r="AH8" s="24" t="str">
        <f>IF(D59&gt;=31,"31.","")</f>
        <v/>
      </c>
      <c r="AI8" s="146"/>
      <c r="AJ8" s="149"/>
      <c r="AK8" s="149"/>
      <c r="AL8" s="152"/>
    </row>
    <row r="9" spans="2:46" ht="36.75" customHeight="1" thickTop="1">
      <c r="B9" s="135" t="s">
        <v>56</v>
      </c>
      <c r="C9" s="10" t="s">
        <v>30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12"/>
      <c r="AH9" s="118"/>
      <c r="AI9" s="102"/>
      <c r="AJ9" s="58"/>
      <c r="AK9" s="58"/>
      <c r="AL9" s="59"/>
      <c r="AM9" s="98"/>
      <c r="AN9" s="98"/>
      <c r="AR9" s="55"/>
    </row>
    <row r="10" spans="2:46" ht="36.75" customHeight="1">
      <c r="B10" s="136"/>
      <c r="C10" s="11" t="s">
        <v>31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4"/>
      <c r="AH10" s="118"/>
      <c r="AI10" s="103"/>
      <c r="AJ10" s="18"/>
      <c r="AK10" s="18"/>
      <c r="AL10" s="19"/>
      <c r="AM10" s="36"/>
      <c r="AN10" s="36"/>
    </row>
    <row r="11" spans="2:46" ht="36.75" customHeight="1" thickBot="1">
      <c r="B11" s="51"/>
      <c r="C11" s="11" t="s">
        <v>32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04"/>
      <c r="AJ11" s="20"/>
      <c r="AK11" s="20"/>
      <c r="AL11" s="21"/>
      <c r="AM11" s="36"/>
    </row>
    <row r="12" spans="2:46" ht="36.75" customHeight="1" thickTop="1">
      <c r="B12" s="4"/>
      <c r="C12" s="11" t="s">
        <v>30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2"/>
      <c r="AH12" s="118"/>
      <c r="AI12" s="105"/>
      <c r="AJ12" s="16"/>
      <c r="AK12" s="16"/>
      <c r="AL12" s="17"/>
      <c r="AM12" s="35"/>
      <c r="AN12" s="98"/>
    </row>
    <row r="13" spans="2:46" ht="36.75" customHeight="1">
      <c r="B13" s="4"/>
      <c r="C13" s="11" t="s">
        <v>31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2"/>
      <c r="AH13" s="118"/>
      <c r="AI13" s="103"/>
      <c r="AJ13" s="18"/>
      <c r="AK13" s="18"/>
      <c r="AL13" s="19"/>
      <c r="AM13" s="98"/>
      <c r="AN13" s="98"/>
    </row>
    <row r="14" spans="2:46" ht="36.75" customHeight="1" thickBot="1">
      <c r="B14" s="5"/>
      <c r="C14" s="111" t="s">
        <v>33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04"/>
      <c r="AJ14" s="20"/>
      <c r="AK14"/>
      <c r="AL14" s="21"/>
      <c r="AO14" s="122"/>
    </row>
    <row r="15" spans="2:46" ht="36.75" customHeight="1" thickTop="1">
      <c r="B15" s="6" t="s">
        <v>34</v>
      </c>
      <c r="C15" s="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5"/>
      <c r="AJ15" s="16"/>
      <c r="AK15" s="60"/>
      <c r="AL15" s="17"/>
      <c r="AM15" s="98"/>
    </row>
    <row r="16" spans="2:46" ht="36.75" customHeight="1">
      <c r="B16" s="133" t="s">
        <v>97</v>
      </c>
      <c r="C16" s="14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34"/>
      <c r="AJ16" s="16"/>
      <c r="AK16" s="16"/>
      <c r="AL16" s="17"/>
      <c r="AM16" s="98"/>
    </row>
    <row r="17" spans="2:38" ht="36.75" customHeight="1">
      <c r="B17" s="7" t="s">
        <v>57</v>
      </c>
      <c r="C17" s="1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81"/>
      <c r="AJ17" s="74"/>
      <c r="AK17" s="74"/>
      <c r="AL17" s="75"/>
    </row>
    <row r="18" spans="2:38" ht="36.75" customHeight="1">
      <c r="B18" s="7" t="s">
        <v>59</v>
      </c>
      <c r="C18" s="12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73"/>
      <c r="AJ18" s="74"/>
      <c r="AK18" s="74"/>
      <c r="AL18" s="75"/>
    </row>
    <row r="19" spans="2:38" ht="36.75" customHeight="1">
      <c r="B19" s="7" t="s">
        <v>58</v>
      </c>
      <c r="C19" s="12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73"/>
      <c r="AJ19" s="74"/>
      <c r="AK19" s="76"/>
      <c r="AL19" s="77"/>
    </row>
    <row r="20" spans="2:38" ht="36.75" customHeight="1">
      <c r="B20" s="7" t="s">
        <v>35</v>
      </c>
      <c r="C20" s="1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73"/>
      <c r="AJ20" s="74"/>
      <c r="AK20" s="76"/>
      <c r="AL20" s="77"/>
    </row>
    <row r="21" spans="2:38" ht="36.75" customHeight="1">
      <c r="B21" s="22" t="s">
        <v>36</v>
      </c>
      <c r="C21" s="12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73"/>
      <c r="AJ21" s="74"/>
      <c r="AK21" s="76"/>
      <c r="AL21" s="77"/>
    </row>
    <row r="22" spans="2:38" ht="36.75" customHeight="1">
      <c r="B22" s="22" t="s">
        <v>37</v>
      </c>
      <c r="C22" s="12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73"/>
      <c r="AJ22" s="74"/>
      <c r="AK22" s="76"/>
      <c r="AL22" s="77"/>
    </row>
    <row r="23" spans="2:38" ht="36.75" customHeight="1">
      <c r="B23" s="22" t="s">
        <v>38</v>
      </c>
      <c r="C23" s="12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73"/>
      <c r="AJ23" s="74"/>
      <c r="AK23" s="76"/>
      <c r="AL23" s="77"/>
    </row>
    <row r="24" spans="2:38" ht="36.75" customHeight="1">
      <c r="B24" s="7" t="s">
        <v>39</v>
      </c>
      <c r="C24" s="12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73"/>
      <c r="AJ24" s="74"/>
      <c r="AK24" s="76"/>
      <c r="AL24" s="77"/>
    </row>
    <row r="25" spans="2:38" ht="36.75" customHeight="1">
      <c r="B25" s="7" t="s">
        <v>40</v>
      </c>
      <c r="C25" s="12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73"/>
      <c r="AJ25" s="74"/>
      <c r="AK25" s="76"/>
      <c r="AL25" s="77"/>
    </row>
    <row r="26" spans="2:38" ht="36.75" customHeight="1">
      <c r="B26" s="7" t="s">
        <v>41</v>
      </c>
      <c r="C26" s="12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73"/>
      <c r="AJ26" s="74"/>
      <c r="AK26" s="76"/>
      <c r="AL26" s="77"/>
    </row>
    <row r="27" spans="2:38" ht="36.75" customHeight="1">
      <c r="B27" s="7" t="s">
        <v>53</v>
      </c>
      <c r="C27" s="12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73"/>
      <c r="AJ27" s="74"/>
      <c r="AK27" s="76"/>
      <c r="AL27" s="77"/>
    </row>
    <row r="28" spans="2:38" ht="36.75" customHeight="1">
      <c r="B28" s="7" t="s">
        <v>42</v>
      </c>
      <c r="C28" s="12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73"/>
      <c r="AJ28" s="74"/>
      <c r="AK28" s="76"/>
      <c r="AL28" s="77"/>
    </row>
    <row r="29" spans="2:38" ht="36.75" customHeight="1">
      <c r="B29" s="22" t="s">
        <v>54</v>
      </c>
      <c r="C29" s="12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73"/>
      <c r="AJ29" s="74"/>
      <c r="AK29" s="76"/>
      <c r="AL29" s="77"/>
    </row>
    <row r="30" spans="2:38" ht="36.75" customHeight="1">
      <c r="B30" s="7" t="s">
        <v>43</v>
      </c>
      <c r="C30" s="12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73"/>
      <c r="AJ30" s="74"/>
      <c r="AK30" s="76"/>
      <c r="AL30" s="77"/>
    </row>
    <row r="31" spans="2:38" ht="36.75" customHeight="1">
      <c r="B31" s="7" t="s">
        <v>44</v>
      </c>
      <c r="C31" s="12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73"/>
      <c r="AJ31" s="74"/>
      <c r="AK31" s="76"/>
      <c r="AL31" s="77"/>
    </row>
    <row r="32" spans="2:38" ht="36.75" customHeight="1">
      <c r="B32" s="7" t="s">
        <v>45</v>
      </c>
      <c r="C32" s="12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73"/>
      <c r="AJ32" s="74"/>
      <c r="AK32" s="76"/>
      <c r="AL32" s="77"/>
    </row>
    <row r="33" spans="2:38" ht="36.75" customHeight="1" thickBot="1">
      <c r="B33" s="8" t="s">
        <v>46</v>
      </c>
      <c r="C33" s="13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8"/>
      <c r="AI33" s="78"/>
      <c r="AJ33" s="82"/>
      <c r="AK33" s="79"/>
      <c r="AL33" s="80"/>
    </row>
    <row r="34" spans="2:38" ht="6.75" customHeight="1" thickTop="1"/>
    <row r="35" spans="2:38" ht="6.75" customHeight="1"/>
    <row r="36" spans="2:38" ht="19.5" customHeight="1">
      <c r="B36" s="2" t="s">
        <v>93</v>
      </c>
      <c r="F36" s="2" t="s">
        <v>60</v>
      </c>
      <c r="T36" s="2" t="s">
        <v>51</v>
      </c>
      <c r="X36" s="2" t="s">
        <v>90</v>
      </c>
    </row>
    <row r="37" spans="2:38" ht="19.5" customHeight="1"/>
    <row r="39" spans="2:38">
      <c r="B39" s="34"/>
    </row>
    <row r="45" spans="2:38"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2:38"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</row>
    <row r="48" spans="2:38">
      <c r="D48" s="37"/>
      <c r="AF48" s="2" t="s">
        <v>61</v>
      </c>
    </row>
    <row r="49" spans="2:41">
      <c r="D49" s="35"/>
    </row>
    <row r="50" spans="2:41" ht="24.6" customHeight="1"/>
    <row r="51" spans="2:41" hidden="1"/>
    <row r="52" spans="2:41" hidden="1">
      <c r="C52" s="2" t="s">
        <v>74</v>
      </c>
      <c r="D52" s="35">
        <f>C3/5</f>
        <v>0</v>
      </c>
    </row>
    <row r="53" spans="2:41" hidden="1">
      <c r="D53" s="37">
        <f ca="1">TODAY()</f>
        <v>44103</v>
      </c>
    </row>
    <row r="54" spans="2:41" hidden="1"/>
    <row r="55" spans="2:41" hidden="1">
      <c r="B55" s="2">
        <f ca="1">TEXT(TODAY(),"MM")+B56</f>
        <v>9</v>
      </c>
      <c r="C55" s="2" t="s">
        <v>62</v>
      </c>
      <c r="D55" s="2">
        <f ca="1">TEXT(TODAY(),"YYYY")+B56</f>
        <v>2020</v>
      </c>
    </row>
    <row r="56" spans="2:41" ht="15.6" hidden="1" customHeight="1">
      <c r="C56" s="2" t="s">
        <v>63</v>
      </c>
      <c r="D56" s="2">
        <v>9</v>
      </c>
    </row>
    <row r="57" spans="2:41" ht="19.2" hidden="1" customHeight="1">
      <c r="C57" s="2" t="s">
        <v>64</v>
      </c>
      <c r="D57" s="37">
        <f ca="1">DATEVALUE(CONCATENATE(D55,"/",D56,"/",LEFT(D8,LEN(D8)-1)))</f>
        <v>44075</v>
      </c>
      <c r="E57" s="2">
        <f t="shared" ref="E57:AH57" ca="1" si="1">D57+1</f>
        <v>44076</v>
      </c>
      <c r="F57" s="2">
        <f t="shared" ca="1" si="1"/>
        <v>44077</v>
      </c>
      <c r="G57" s="2">
        <f t="shared" ca="1" si="1"/>
        <v>44078</v>
      </c>
      <c r="H57" s="2">
        <f t="shared" ca="1" si="1"/>
        <v>44079</v>
      </c>
      <c r="I57" s="2">
        <f t="shared" ca="1" si="1"/>
        <v>44080</v>
      </c>
      <c r="J57" s="2">
        <f t="shared" ca="1" si="1"/>
        <v>44081</v>
      </c>
      <c r="K57" s="2">
        <f t="shared" ca="1" si="1"/>
        <v>44082</v>
      </c>
      <c r="L57" s="2">
        <f t="shared" ca="1" si="1"/>
        <v>44083</v>
      </c>
      <c r="M57" s="2">
        <f t="shared" ca="1" si="1"/>
        <v>44084</v>
      </c>
      <c r="N57" s="2">
        <f t="shared" ca="1" si="1"/>
        <v>44085</v>
      </c>
      <c r="O57" s="2">
        <f t="shared" ca="1" si="1"/>
        <v>44086</v>
      </c>
      <c r="P57" s="2">
        <f t="shared" ca="1" si="1"/>
        <v>44087</v>
      </c>
      <c r="Q57" s="2">
        <f t="shared" ca="1" si="1"/>
        <v>44088</v>
      </c>
      <c r="R57" s="2">
        <f t="shared" ca="1" si="1"/>
        <v>44089</v>
      </c>
      <c r="S57" s="2">
        <f t="shared" ca="1" si="1"/>
        <v>44090</v>
      </c>
      <c r="T57" s="2">
        <f t="shared" ca="1" si="1"/>
        <v>44091</v>
      </c>
      <c r="U57" s="2">
        <f t="shared" ca="1" si="1"/>
        <v>44092</v>
      </c>
      <c r="V57" s="2">
        <f t="shared" ca="1" si="1"/>
        <v>44093</v>
      </c>
      <c r="W57" s="2">
        <f t="shared" ca="1" si="1"/>
        <v>44094</v>
      </c>
      <c r="X57" s="2">
        <f t="shared" ca="1" si="1"/>
        <v>44095</v>
      </c>
      <c r="Y57" s="2">
        <f t="shared" ca="1" si="1"/>
        <v>44096</v>
      </c>
      <c r="Z57" s="2">
        <f t="shared" ca="1" si="1"/>
        <v>44097</v>
      </c>
      <c r="AA57" s="2">
        <f t="shared" ca="1" si="1"/>
        <v>44098</v>
      </c>
      <c r="AB57" s="2">
        <f t="shared" ca="1" si="1"/>
        <v>44099</v>
      </c>
      <c r="AC57" s="2">
        <f t="shared" ca="1" si="1"/>
        <v>44100</v>
      </c>
      <c r="AD57" s="2">
        <f t="shared" ca="1" si="1"/>
        <v>44101</v>
      </c>
      <c r="AE57">
        <f t="shared" ca="1" si="1"/>
        <v>44102</v>
      </c>
      <c r="AF57" s="2">
        <f ca="1">AE57+1</f>
        <v>44103</v>
      </c>
      <c r="AG57" s="2">
        <f t="shared" ca="1" si="1"/>
        <v>44104</v>
      </c>
      <c r="AH57" s="2">
        <f t="shared" ca="1" si="1"/>
        <v>44105</v>
      </c>
      <c r="AM57" s="2" t="s">
        <v>75</v>
      </c>
      <c r="AN57" s="121">
        <f ca="1">AJ9-AJ22-AN65-AM82</f>
        <v>0</v>
      </c>
      <c r="AO57" s="120"/>
    </row>
    <row r="58" spans="2:41" ht="13.2" hidden="1" customHeight="1"/>
    <row r="59" spans="2:41" ht="10.199999999999999" hidden="1" customHeight="1">
      <c r="C59" s="2" t="s">
        <v>65</v>
      </c>
      <c r="D59" s="43">
        <f>DAY(DATE(2014,D56+1,0))</f>
        <v>30</v>
      </c>
    </row>
    <row r="60" spans="2:41" ht="19.8" hidden="1" customHeight="1">
      <c r="C60"/>
      <c r="D60" s="42">
        <f ca="1">DAY(TEXT(TODAY(),"DD/MM/YYYY"))</f>
        <v>29</v>
      </c>
      <c r="U60"/>
    </row>
    <row r="61" spans="2:41" ht="18" hidden="1" customHeight="1">
      <c r="D61" s="34"/>
    </row>
    <row r="62" spans="2:41" ht="13.8" hidden="1" customHeight="1"/>
    <row r="63" spans="2:41" ht="21.6" hidden="1" customHeight="1">
      <c r="C63" s="2" t="s">
        <v>72</v>
      </c>
      <c r="D63">
        <f t="shared" ref="D63:AH63" ca="1" si="2">IF(IF(MONTH(D57)=1,WEEKNUM(D57),WEEKNUM(D57-1)-WEEKNUM(D57-DAY(D57)-6))=0,1,IF(MONTH(D57)=1,WEEKNUM(D57),WEEKNUM(D57-1)-WEEKNUM(D57-DAY(D57)-6)))</f>
        <v>1</v>
      </c>
      <c r="E63">
        <f t="shared" ca="1" si="2"/>
        <v>1</v>
      </c>
      <c r="F63">
        <f t="shared" ca="1" si="2"/>
        <v>1</v>
      </c>
      <c r="G63">
        <f t="shared" ca="1" si="2"/>
        <v>1</v>
      </c>
      <c r="H63">
        <f t="shared" ca="1" si="2"/>
        <v>1</v>
      </c>
      <c r="I63">
        <f t="shared" ca="1" si="2"/>
        <v>1</v>
      </c>
      <c r="J63">
        <f t="shared" ca="1" si="2"/>
        <v>2</v>
      </c>
      <c r="K63">
        <f t="shared" ca="1" si="2"/>
        <v>2</v>
      </c>
      <c r="L63">
        <f t="shared" ca="1" si="2"/>
        <v>2</v>
      </c>
      <c r="M63">
        <f t="shared" ca="1" si="2"/>
        <v>2</v>
      </c>
      <c r="N63">
        <f t="shared" ca="1" si="2"/>
        <v>2</v>
      </c>
      <c r="O63">
        <f t="shared" ca="1" si="2"/>
        <v>2</v>
      </c>
      <c r="P63">
        <f t="shared" ca="1" si="2"/>
        <v>2</v>
      </c>
      <c r="Q63">
        <f t="shared" ca="1" si="2"/>
        <v>3</v>
      </c>
      <c r="R63">
        <f t="shared" ca="1" si="2"/>
        <v>3</v>
      </c>
      <c r="S63">
        <f t="shared" ca="1" si="2"/>
        <v>3</v>
      </c>
      <c r="T63">
        <f t="shared" ca="1" si="2"/>
        <v>3</v>
      </c>
      <c r="U63">
        <f t="shared" ca="1" si="2"/>
        <v>3</v>
      </c>
      <c r="V63">
        <f t="shared" ca="1" si="2"/>
        <v>3</v>
      </c>
      <c r="W63">
        <f t="shared" ca="1" si="2"/>
        <v>3</v>
      </c>
      <c r="X63">
        <f t="shared" ca="1" si="2"/>
        <v>4</v>
      </c>
      <c r="Y63">
        <f t="shared" ca="1" si="2"/>
        <v>4</v>
      </c>
      <c r="Z63">
        <f t="shared" ca="1" si="2"/>
        <v>4</v>
      </c>
      <c r="AA63">
        <f t="shared" ca="1" si="2"/>
        <v>4</v>
      </c>
      <c r="AB63">
        <f t="shared" ca="1" si="2"/>
        <v>4</v>
      </c>
      <c r="AC63">
        <f t="shared" ca="1" si="2"/>
        <v>4</v>
      </c>
      <c r="AD63">
        <f t="shared" ca="1" si="2"/>
        <v>4</v>
      </c>
      <c r="AE63">
        <f t="shared" ca="1" si="2"/>
        <v>5</v>
      </c>
      <c r="AF63">
        <f t="shared" ca="1" si="2"/>
        <v>5</v>
      </c>
      <c r="AG63">
        <f t="shared" ca="1" si="2"/>
        <v>5</v>
      </c>
      <c r="AH63">
        <f t="shared" ca="1" si="2"/>
        <v>1</v>
      </c>
    </row>
    <row r="64" spans="2:41" ht="15.6" hidden="1" customHeight="1"/>
    <row r="65" spans="3:41" ht="12.6" hidden="1" customHeight="1">
      <c r="C65"/>
      <c r="D65" s="2" t="b">
        <f ca="1">IF(OR(D6="sub",D6="ned"),TRUE,ISERROR(MATCH(D63,UPIS!AJ5:AN5,0)))</f>
        <v>1</v>
      </c>
      <c r="E65" s="2" t="b">
        <f ca="1">IF(OR(E6="sub",E6="ned"),TRUE,ISERROR(MATCH(E63,UPIS!AJ5:AN5,0)))</f>
        <v>1</v>
      </c>
      <c r="F65" s="2" t="b">
        <f ca="1">IF(OR(F6="sub",F6="ned"),TRUE,ISERROR(MATCH(F63,UPIS!AJ5:AN5,0)))</f>
        <v>1</v>
      </c>
      <c r="G65" s="2" t="b">
        <f ca="1">IF(OR(G6="sub",G6="ned"),TRUE,ISERROR(MATCH(G63,UPIS!AJ5:AN5,0)))</f>
        <v>1</v>
      </c>
      <c r="H65" s="2" t="b">
        <f ca="1">IF(OR(H6="sub",H6="ned"),TRUE,ISERROR(MATCH(H63,UPIS!AJ5:AN5,0)))</f>
        <v>1</v>
      </c>
      <c r="I65" s="2" t="b">
        <f ca="1">IF(OR(I6="sub",I6="ned"),TRUE,ISERROR(MATCH(I63,UPIS!AJ5:AN5,0)))</f>
        <v>1</v>
      </c>
      <c r="J65" s="2" t="b">
        <f ca="1">IF(OR(J6="sub",J6="ned"),TRUE,ISERROR(MATCH(J63,UPIS!AJ5:AN5,0)))</f>
        <v>0</v>
      </c>
      <c r="K65" s="2" t="b">
        <f ca="1">IF(OR(K6="sub",K6="ned"),TRUE,ISERROR(MATCH(K63,UPIS!AJ5:AN5,0)))</f>
        <v>0</v>
      </c>
      <c r="L65" s="2" t="b">
        <f ca="1">IF(OR(L6="sub",L6="ned"),TRUE,ISERROR(MATCH(L63,UPIS!AJ5:AN5,0)))</f>
        <v>0</v>
      </c>
      <c r="M65" s="2" t="b">
        <f ca="1">IF(OR(M6="sub",M6="ned"),TRUE,ISERROR(MATCH(M63,UPIS!AJ5:AN5,0)))</f>
        <v>0</v>
      </c>
      <c r="N65" s="2" t="b">
        <f ca="1">IF(OR(N6="sub",N6="ned"),TRUE,ISERROR(MATCH(N63,UPIS!AJ5:AN5,0)))</f>
        <v>0</v>
      </c>
      <c r="O65" s="2" t="b">
        <f ca="1">IF(OR(O6="sub",O6="ned"),TRUE,ISERROR(MATCH(O63,UPIS!AJ5:AN5,0)))</f>
        <v>1</v>
      </c>
      <c r="P65" s="2" t="b">
        <f ca="1">IF(OR(P6="sub",P6="ned"),TRUE,ISERROR(MATCH(P63,UPIS!AJ5:AN5,0)))</f>
        <v>1</v>
      </c>
      <c r="Q65" s="2" t="b">
        <f ca="1">IF(OR(Q6="sub",Q6="ned"),TRUE,ISERROR(MATCH(Q63,UPIS!AJ5:AN5,0)))</f>
        <v>1</v>
      </c>
      <c r="R65" s="2" t="b">
        <f ca="1">IF(OR(R6="sub",R6="ned"),TRUE,ISERROR(MATCH(R63,UPIS!AJ5:AN5,0)))</f>
        <v>1</v>
      </c>
      <c r="S65" s="2" t="b">
        <f ca="1">IF(OR(S6="sub",S6="ned"),TRUE,ISERROR(MATCH(S63,UPIS!AJ5:AN5,0)))</f>
        <v>1</v>
      </c>
      <c r="T65" s="2" t="b">
        <f ca="1">IF(OR(T6="sub",T6="ned"),TRUE,ISERROR(MATCH(T63,UPIS!AJ5:AN5,0)))</f>
        <v>1</v>
      </c>
      <c r="U65" s="2" t="b">
        <f ca="1">IF(OR(U6="sub",U6="ned"),TRUE,ISERROR(MATCH(U63,UPIS!AJ5:AN5,0)))</f>
        <v>1</v>
      </c>
      <c r="V65" s="2" t="b">
        <f ca="1">IF(OR(V6="sub",V6="ned"),TRUE,ISERROR(MATCH(V63,UPIS!AJ5:AN5,0)))</f>
        <v>1</v>
      </c>
      <c r="W65" s="2" t="b">
        <f ca="1">IF(OR(W6="sub",W6="ned"),TRUE,ISERROR(MATCH(W63,UPIS!AJ5:AN5,0)))</f>
        <v>1</v>
      </c>
      <c r="X65" s="2" t="b">
        <f ca="1">IF(OR(X6="sub",X6="ned"),TRUE,ISERROR(MATCH(X63,UPIS!AJ5:AN5,0)))</f>
        <v>0</v>
      </c>
      <c r="Y65" s="2" t="b">
        <f ca="1">IF(OR(Y6="sub",Y6="ned"),TRUE,ISERROR(MATCH(Y63,UPIS!AJ5:AN5,0)))</f>
        <v>0</v>
      </c>
      <c r="Z65" s="2" t="b">
        <f ca="1">IF(OR(Z6="sub",Z6="ned"),TRUE,ISERROR(MATCH(Z63,UPIS!AJ5:AN5,0)))</f>
        <v>0</v>
      </c>
      <c r="AA65" s="2" t="b">
        <f ca="1">IF(OR(AA6="sub",AA6="ned"),TRUE,ISERROR(MATCH(AA63,UPIS!AJ5:AN5,0)))</f>
        <v>0</v>
      </c>
      <c r="AB65" s="2" t="b">
        <f ca="1">IF(OR(AB6="sub",AB6="ned"),TRUE,ISERROR(MATCH(AB63,UPIS!AJ5:AN5,0)))</f>
        <v>0</v>
      </c>
      <c r="AC65" s="2" t="b">
        <f ca="1">IF(OR(AC6="sub",AC6="ned"),TRUE,ISERROR(MATCH(AC63,UPIS!AJ5:AN5,0)))</f>
        <v>1</v>
      </c>
      <c r="AD65" s="2" t="b">
        <f ca="1">IF(OR(AD6="sub",AD6="ned"),TRUE,ISERROR(MATCH(AD63,UPIS!AJ5:AN5,0)))</f>
        <v>1</v>
      </c>
      <c r="AE65" s="2" t="b">
        <f ca="1">IF(OR(AE6="sub",AE6="ned"),TRUE,ISERROR(MATCH(AE63,UPIS!AJ5:AN5,0)))</f>
        <v>1</v>
      </c>
      <c r="AF65" s="2" t="b">
        <f ca="1">IF(OR(AF6="sub",AF6="ned",AF6=""),TRUE,ISERROR(MATCH(AF63,UPIS!AJ5:AN5,0)))</f>
        <v>1</v>
      </c>
      <c r="AG65" s="2" t="b">
        <f ca="1">IF(OR(AG6="sub",AG6="ned",AG6=""),TRUE,ISERROR(MATCH(AG63,UPIS!AJ5:AN5,0)))</f>
        <v>1</v>
      </c>
      <c r="AH65" s="2" t="b">
        <f>IF(OR(AH6="sub",AH6="ned",AH6=""),TRUE,ISERROR(MATCH(AH63,UPIS!AJ5:AN5,0)))</f>
        <v>1</v>
      </c>
      <c r="AJ65" s="2">
        <f ca="1">COUNTIF(D65:AH65,FALSE)-AO83</f>
        <v>10</v>
      </c>
      <c r="AM65" s="2" t="s">
        <v>82</v>
      </c>
      <c r="AN65" s="2">
        <f ca="1">(AJ65-AP81)*D52</f>
        <v>0</v>
      </c>
      <c r="AO65" s="2" t="s">
        <v>85</v>
      </c>
    </row>
    <row r="66" spans="3:41" ht="23.4" hidden="1" customHeight="1"/>
    <row r="67" spans="3:41" ht="13.2" hidden="1" customHeight="1"/>
    <row r="68" spans="3:41" ht="19.2" hidden="1" customHeight="1">
      <c r="C68" s="83" t="s">
        <v>76</v>
      </c>
      <c r="D68" s="2">
        <f>IF(NOT(D15=""), D57,)</f>
        <v>0</v>
      </c>
      <c r="E68" s="2">
        <f t="shared" ref="E68:AH68" si="3">IF(NOT(E15=""), E57,)</f>
        <v>0</v>
      </c>
      <c r="F68" s="2">
        <f t="shared" si="3"/>
        <v>0</v>
      </c>
      <c r="G68" s="2">
        <f t="shared" si="3"/>
        <v>0</v>
      </c>
      <c r="H68" s="2">
        <f t="shared" si="3"/>
        <v>0</v>
      </c>
      <c r="I68" s="2">
        <f t="shared" si="3"/>
        <v>0</v>
      </c>
      <c r="J68" s="2">
        <f t="shared" si="3"/>
        <v>0</v>
      </c>
      <c r="K68" s="2">
        <f t="shared" si="3"/>
        <v>0</v>
      </c>
      <c r="L68" s="2">
        <f t="shared" si="3"/>
        <v>0</v>
      </c>
      <c r="M68" s="2">
        <f t="shared" si="3"/>
        <v>0</v>
      </c>
      <c r="N68" s="2">
        <f t="shared" si="3"/>
        <v>0</v>
      </c>
      <c r="O68" s="2">
        <f t="shared" si="3"/>
        <v>0</v>
      </c>
      <c r="P68" s="2">
        <f t="shared" si="3"/>
        <v>0</v>
      </c>
      <c r="Q68" s="2">
        <f t="shared" si="3"/>
        <v>0</v>
      </c>
      <c r="R68" s="2">
        <f t="shared" si="3"/>
        <v>0</v>
      </c>
      <c r="S68" s="2">
        <f t="shared" si="3"/>
        <v>0</v>
      </c>
      <c r="T68" s="2">
        <f t="shared" si="3"/>
        <v>0</v>
      </c>
      <c r="U68" s="2">
        <f t="shared" si="3"/>
        <v>0</v>
      </c>
      <c r="V68" s="2">
        <f t="shared" si="3"/>
        <v>0</v>
      </c>
      <c r="W68" s="2">
        <f t="shared" si="3"/>
        <v>0</v>
      </c>
      <c r="X68" s="2">
        <f t="shared" si="3"/>
        <v>0</v>
      </c>
      <c r="Y68" s="2">
        <f t="shared" si="3"/>
        <v>0</v>
      </c>
      <c r="Z68" s="2">
        <f t="shared" si="3"/>
        <v>0</v>
      </c>
      <c r="AA68" s="2">
        <f t="shared" si="3"/>
        <v>0</v>
      </c>
      <c r="AB68" s="2">
        <f t="shared" si="3"/>
        <v>0</v>
      </c>
      <c r="AC68" s="2">
        <f t="shared" si="3"/>
        <v>0</v>
      </c>
      <c r="AD68" s="2">
        <f t="shared" si="3"/>
        <v>0</v>
      </c>
      <c r="AE68" s="2">
        <f t="shared" si="3"/>
        <v>0</v>
      </c>
      <c r="AF68" s="2">
        <f t="shared" si="3"/>
        <v>0</v>
      </c>
      <c r="AG68" s="2">
        <f t="shared" si="3"/>
        <v>0</v>
      </c>
      <c r="AH68" s="2">
        <f t="shared" si="3"/>
        <v>0</v>
      </c>
    </row>
    <row r="69" spans="3:41" ht="13.2" hidden="1" customHeight="1">
      <c r="E69" s="37"/>
      <c r="G69" s="34"/>
    </row>
    <row r="70" spans="3:41" ht="13.2" hidden="1" customHeight="1">
      <c r="D70" s="83" t="str">
        <f>TEXT(D68, "dd.mm.yy")</f>
        <v>00.01.00</v>
      </c>
      <c r="E70" s="83" t="str">
        <f t="shared" ref="E70:AH70" si="4">TEXT(E68, "dd.mm.yy")</f>
        <v>00.01.00</v>
      </c>
      <c r="F70" s="83" t="str">
        <f t="shared" si="4"/>
        <v>00.01.00</v>
      </c>
      <c r="G70" s="83" t="str">
        <f t="shared" si="4"/>
        <v>00.01.00</v>
      </c>
      <c r="H70" s="83" t="str">
        <f t="shared" si="4"/>
        <v>00.01.00</v>
      </c>
      <c r="I70" s="83" t="str">
        <f t="shared" si="4"/>
        <v>00.01.00</v>
      </c>
      <c r="J70" s="83" t="str">
        <f t="shared" si="4"/>
        <v>00.01.00</v>
      </c>
      <c r="K70" s="83" t="str">
        <f t="shared" si="4"/>
        <v>00.01.00</v>
      </c>
      <c r="L70" s="83" t="str">
        <f t="shared" si="4"/>
        <v>00.01.00</v>
      </c>
      <c r="M70" s="83" t="str">
        <f t="shared" si="4"/>
        <v>00.01.00</v>
      </c>
      <c r="N70" s="83" t="str">
        <f t="shared" si="4"/>
        <v>00.01.00</v>
      </c>
      <c r="O70" s="83" t="str">
        <f t="shared" si="4"/>
        <v>00.01.00</v>
      </c>
      <c r="P70" s="83" t="str">
        <f t="shared" si="4"/>
        <v>00.01.00</v>
      </c>
      <c r="Q70" s="83" t="str">
        <f t="shared" si="4"/>
        <v>00.01.00</v>
      </c>
      <c r="R70" s="83" t="str">
        <f t="shared" si="4"/>
        <v>00.01.00</v>
      </c>
      <c r="S70" s="83" t="str">
        <f t="shared" si="4"/>
        <v>00.01.00</v>
      </c>
      <c r="T70" s="83" t="str">
        <f t="shared" si="4"/>
        <v>00.01.00</v>
      </c>
      <c r="U70" s="83" t="str">
        <f t="shared" si="4"/>
        <v>00.01.00</v>
      </c>
      <c r="V70" s="83" t="str">
        <f t="shared" si="4"/>
        <v>00.01.00</v>
      </c>
      <c r="W70" s="83" t="str">
        <f t="shared" si="4"/>
        <v>00.01.00</v>
      </c>
      <c r="X70" s="83" t="str">
        <f t="shared" si="4"/>
        <v>00.01.00</v>
      </c>
      <c r="Y70" s="83" t="str">
        <f t="shared" si="4"/>
        <v>00.01.00</v>
      </c>
      <c r="Z70" s="83" t="str">
        <f t="shared" si="4"/>
        <v>00.01.00</v>
      </c>
      <c r="AA70" s="83" t="str">
        <f t="shared" si="4"/>
        <v>00.01.00</v>
      </c>
      <c r="AB70" s="83" t="str">
        <f t="shared" si="4"/>
        <v>00.01.00</v>
      </c>
      <c r="AC70" s="83" t="str">
        <f t="shared" si="4"/>
        <v>00.01.00</v>
      </c>
      <c r="AD70" s="83" t="str">
        <f t="shared" si="4"/>
        <v>00.01.00</v>
      </c>
      <c r="AE70" s="83" t="str">
        <f t="shared" si="4"/>
        <v>00.01.00</v>
      </c>
      <c r="AF70" s="83" t="str">
        <f t="shared" si="4"/>
        <v>00.01.00</v>
      </c>
      <c r="AG70" s="83" t="str">
        <f t="shared" si="4"/>
        <v>00.01.00</v>
      </c>
      <c r="AH70" s="83" t="str">
        <f t="shared" si="4"/>
        <v>00.01.00</v>
      </c>
    </row>
    <row r="71" spans="3:41" ht="12" hidden="1" customHeight="1">
      <c r="D71" s="33"/>
    </row>
    <row r="72" spans="3:41" ht="28.2" hidden="1" customHeight="1" thickBot="1">
      <c r="D72" s="55"/>
    </row>
    <row r="73" spans="3:41" ht="28.2" hidden="1" customHeight="1" thickTop="1" thickBot="1">
      <c r="D73" s="99">
        <f ca="1">IF(ISBLANK(UPIS!D7),IF(COUNTA(UPIS!D7:'UPIS'!D31)=0,IF(D65,IF(TODAY()+31&gt;=D57,CHOOSE(WEEKDAY(D57),"",Raspored!C4,Raspored!D4,Raspored!E4,Raspored!F4,Raspored!G4,"")),IF(TODAY()&gt;=D57,CHOOSE(WEEKDAY(D57),"",Raspored!C12,Raspored!D12,Raspored!E12,Raspored!F12,Raspored!G12,""))),""),UPIS!D7)</f>
        <v>0.36805555555555558</v>
      </c>
      <c r="E73" s="53">
        <f ca="1">IF(ISBLANK(UPIS!E7),IF(COUNTA(UPIS!E7:'UPIS'!E31)=0,IF(E65,IF(TODAY()+31&gt;=E57,CHOOSE(WEEKDAY(E57),"",Raspored!C4,Raspored!D4,Raspored!E4,Raspored!F4,Raspored!G4,"")),IF(TODAY()&gt;=E57,CHOOSE(WEEKDAY(E57),"",Raspored!C12,Raspored!D12,Raspored!E12,Raspored!F12,Raspored!G12,""))),""),UPIS!E7)</f>
        <v>0</v>
      </c>
      <c r="F73" s="53">
        <f ca="1">IF(ISBLANK(UPIS!F7),IF(COUNTA(UPIS!F7:'UPIS'!F31)=0,IF(F65,IF(TODAY()+31&gt;=F57,CHOOSE(WEEKDAY(F57),"",Raspored!C4,Raspored!D4,Raspored!E4,Raspored!F4,Raspored!G4,"")),IF(TODAY()&gt;=F57,CHOOSE(WEEKDAY(F57),"",Raspored!C12,Raspored!D12,Raspored!E12,Raspored!F12,Raspored!G12,""))),""),UPIS!F7)</f>
        <v>0</v>
      </c>
      <c r="G73" s="53">
        <f ca="1">IF(ISBLANK(UPIS!G7),IF(COUNTA(UPIS!G7:'UPIS'!G31)=0,IF(G65,IF(TODAY()+31&gt;=G57,CHOOSE(WEEKDAY(G57),"",Raspored!C4,Raspored!D4,Raspored!E4,Raspored!F4,Raspored!G4,"")),IF(TODAY()&gt;=G57,CHOOSE(WEEKDAY(G57),"",Raspored!C12,Raspored!D12,Raspored!E12,Raspored!F12,Raspored!G12,""))),""),UPIS!G7)</f>
        <v>0.39930555555555558</v>
      </c>
      <c r="H73" s="53" t="str">
        <f ca="1">IF(ISBLANK(UPIS!H7),IF(COUNTA(UPIS!H7:'UPIS'!H31)=0,IF(H65,IF(TODAY()+31&gt;=H57,CHOOSE(WEEKDAY(H57),"",Raspored!C4,Raspored!D4,Raspored!E4,Raspored!F4,Raspored!G4,"")),IF(TODAY()&gt;=H57,CHOOSE(WEEKDAY(H57),"",Raspored!C12,Raspored!D12,Raspored!E12,Raspored!F12,Raspored!G12,""))),""),UPIS!H7)</f>
        <v/>
      </c>
      <c r="I73" s="53" t="str">
        <f ca="1">IF(ISBLANK(UPIS!I7),IF(COUNTA(UPIS!I7:'UPIS'!I31)=0,IF(I65,IF(TODAY()+31&gt;=I57,CHOOSE(WEEKDAY(I57),"",Raspored!C4,Raspored!D4,Raspored!E4,Raspored!F4,Raspored!G4,"")),IF(TODAY()&gt;=I57,CHOOSE(WEEKDAY(I57),"",Raspored!C12,Raspored!D12,Raspored!E12,Raspored!F12,Raspored!G12,""))),""),UPIS!I7)</f>
        <v/>
      </c>
      <c r="J73" s="53">
        <f ca="1">IF(ISBLANK(UPIS!J7),IF(COUNTA(UPIS!J7:'UPIS'!J31)=0,IF(J65,IF(TODAY()+31&gt;=J57,CHOOSE(WEEKDAY(J57),"",Raspored!C4,Raspored!D4,Raspored!E4,Raspored!F4,Raspored!G4,"")),IF(TODAY()&gt;=J57,CHOOSE(WEEKDAY(J57),"",Raspored!C12,Raspored!D12,Raspored!E12,Raspored!F12,Raspored!G12,""))),""),UPIS!J7)</f>
        <v>0.36805555555555558</v>
      </c>
      <c r="K73" s="53">
        <f ca="1">IF(ISBLANK(UPIS!K7),IF(COUNTA(UPIS!K7:'UPIS'!K31)=0,IF(K65,IF(TODAY()+31&gt;=K57,CHOOSE(WEEKDAY(K57),"",Raspored!C4,Raspored!D4,Raspored!E4,Raspored!F4,Raspored!G4,"")),IF(TODAY()&gt;=K57,CHOOSE(WEEKDAY(K57),"",Raspored!C12,Raspored!D12,Raspored!E12,Raspored!F12,Raspored!G12,""))),""),UPIS!K7)</f>
        <v>0.36805555555555558</v>
      </c>
      <c r="L73" s="53">
        <f ca="1">IF(ISBLANK(UPIS!L7),IF(COUNTA(UPIS!L7:'UPIS'!L31)=0,IF(L65,IF(TODAY()+31&gt;=L57,CHOOSE(WEEKDAY(L57),"",Raspored!C4,Raspored!D4,Raspored!E4,Raspored!F4,Raspored!G4,"")),IF(TODAY()&gt;=L57,CHOOSE(WEEKDAY(L57),"",Raspored!C12,Raspored!D12,Raspored!E12,Raspored!F12,Raspored!G12,""))),""),UPIS!L7)</f>
        <v>0</v>
      </c>
      <c r="M73" s="53">
        <f ca="1">IF(ISBLANK(UPIS!M7),IF(COUNTA(UPIS!M7:'UPIS'!M31)=0,IF(M65,IF(TODAY()+31&gt;=M57,CHOOSE(WEEKDAY(M57),"",Raspored!C4,Raspored!D4,Raspored!E4,Raspored!F4,Raspored!G4,"")),IF(TODAY()&gt;=M57,CHOOSE(WEEKDAY(M57),"",Raspored!C12,Raspored!D12,Raspored!E12,Raspored!F12,Raspored!G12,""))),""),UPIS!M7)</f>
        <v>0</v>
      </c>
      <c r="N73" s="53">
        <f ca="1">IF(ISBLANK(UPIS!N7),IF(COUNTA(UPIS!N7:'UPIS'!N31)=0,IF(N65,IF(TODAY()+31&gt;=N57,CHOOSE(WEEKDAY(N57),"",Raspored!C4,Raspored!D4,Raspored!E4,Raspored!F4,Raspored!G4,"")),IF(TODAY()&gt;=N57,CHOOSE(WEEKDAY(N57),"",Raspored!C12,Raspored!D12,Raspored!E12,Raspored!F12,Raspored!G12,""))),""),UPIS!N7)</f>
        <v>0.4861111111111111</v>
      </c>
      <c r="O73" s="53" t="str">
        <f ca="1">IF(ISBLANK(UPIS!O7),IF(COUNTA(UPIS!O7:'UPIS'!O31)=0,IF(O65,IF(TODAY()+31&gt;=O57,CHOOSE(WEEKDAY(O57),"",Raspored!C4,Raspored!D4,Raspored!E4,Raspored!F4,Raspored!G4,"")),IF(TODAY()&gt;=O57,CHOOSE(WEEKDAY(O57),"",Raspored!C12,Raspored!D12,Raspored!E12,Raspored!F12,Raspored!G12,""))),""),UPIS!O7)</f>
        <v/>
      </c>
      <c r="P73" s="53" t="str">
        <f ca="1">IF(ISBLANK(UPIS!P7),IF(COUNTA(UPIS!P13:'UPIS'!P31)=0,IF(P65,IF(TODAY()+31&gt;=P57,CHOOSE(WEEKDAY(P57),"",Raspored!C4,Raspored!D4,Raspored!E4,Raspored!F4,Raspored!G4,"")),IF(TODAY()&gt;=P57,CHOOSE(WEEKDAY(P57),"",Raspored!C12,Raspored!D12,Raspored!E12,Raspored!F12,Raspored!G12,""))),""),UPIS!P7)</f>
        <v/>
      </c>
      <c r="Q73" s="53">
        <f ca="1">IF(ISBLANK(UPIS!Q7),IF(COUNTA(UPIS!Q7:'UPIS'!Q31)=0,IF(Q65,IF(TODAY()+31&gt;=Q57,CHOOSE(WEEKDAY(Q57),"",Raspored!C4,Raspored!D4,Raspored!E4,Raspored!F4,Raspored!G4,"")),IF(TODAY()&gt;=Q57,CHOOSE(WEEKDAY(Q57),"",Raspored!C12,Raspored!D12,Raspored!E12,Raspored!F12,Raspored!G12,""))),""),UPIS!Q7)</f>
        <v>0</v>
      </c>
      <c r="R73" s="53">
        <f ca="1">IF(ISBLANK(UPIS!R7),IF(COUNTA(UPIS!R7:'UPIS'!R31)=0,IF(R65,IF(TODAY()+31&gt;=R57,CHOOSE(WEEKDAY(R57),"",Raspored!C4,Raspored!D4,Raspored!E4,Raspored!F4,Raspored!G4,"")),IF(TODAY()&gt;=R57,CHOOSE(WEEKDAY(R57),"",Raspored!C12,Raspored!D12,Raspored!E12,Raspored!F12,Raspored!G12,""))),""),UPIS!R7)</f>
        <v>0.36805555555555558</v>
      </c>
      <c r="S73" s="53">
        <f ca="1">IF(ISBLANK(UPIS!S7),IF(COUNTA(UPIS!S7:'UPIS'!S31)=0,IF(S65,IF(TODAY()+31&gt;=S57,CHOOSE(WEEKDAY(S57),"",Raspored!C4,Raspored!D4,Raspored!E4,Raspored!F4,Raspored!G4,"")),IF(TODAY()&gt;=S57,CHOOSE(WEEKDAY(S57),"",Raspored!C12,Raspored!D12,Raspored!E12,Raspored!F12,Raspored!G12,""))),""),UPIS!S7)</f>
        <v>0</v>
      </c>
      <c r="T73" s="53">
        <f ca="1">IF(ISBLANK(UPIS!T7),IF(COUNTA(UPIS!T7:'UPIS'!T31)=0,IF(T65,IF(TODAY()+31&gt;=T57,CHOOSE(WEEKDAY(T57),"",Raspored!C4,Raspored!D4,Raspored!E4,Raspored!F4,Raspored!G4,"")),IF(TODAY()&gt;=T57,CHOOSE(WEEKDAY(T57),"",Raspored!C12,Raspored!D12,Raspored!E12,Raspored!F12,Raspored!G12,""))),""),UPIS!T7)</f>
        <v>0</v>
      </c>
      <c r="U73" s="53">
        <f ca="1">IF(ISBLANK(UPIS!U7),IF(COUNTA(UPIS!U7:'UPIS'!U31)=0,IF(U65,IF(TODAY()+31&gt;=U57,CHOOSE(WEEKDAY(U57),"",Raspored!C4,Raspored!D4,Raspored!E4,Raspored!F4,Raspored!G4,"")),IF(TODAY()&gt;=U57,CHOOSE(WEEKDAY(U57),"",Raspored!C12,Raspored!D12,Raspored!E12,Raspored!F12,Raspored!G12,""))),""),UPIS!U7)</f>
        <v>0.39930555555555558</v>
      </c>
      <c r="V73" s="53" t="str">
        <f ca="1">IF(ISBLANK(UPIS!V7),IF(COUNTA(UPIS!V7:'UPIS'!V31)=0,IF(V65,IF(TODAY()+31&gt;=V57,CHOOSE(WEEKDAY(V57),"",Raspored!C4,Raspored!D4,Raspored!E4,Raspored!F4,Raspored!G4,"")),IF(TODAY()&gt;=V57,CHOOSE(WEEKDAY(V57),"",Raspored!C12,Raspored!D12,Raspored!E12,Raspored!F12,Raspored!G12,""))),""),UPIS!V7)</f>
        <v/>
      </c>
      <c r="W73" s="53" t="str">
        <f ca="1">IF(ISBLANK(UPIS!W7),IF(COUNTA(UPIS!W7:'UPIS'!W31)=0,IF(W65,IF(TODAY()+31&gt;=W57,CHOOSE(WEEKDAY(W57),"",Raspored!C4,Raspored!D4,Raspored!E4,Raspored!F4,Raspored!G4,"")),IF(TODAY()&gt;=W57,CHOOSE(WEEKDAY(W57),"",Raspored!C12,Raspored!D12,Raspored!E12,Raspored!F12,Raspored!G12,""))),""),UPIS!W7)</f>
        <v/>
      </c>
      <c r="X73" s="53">
        <f ca="1">IF(ISBLANK(UPIS!X7),IF(COUNTA(UPIS!X7:'UPIS'!X31)=0,IF(X65,IF(TODAY()+31&gt;=X57,CHOOSE(WEEKDAY(X57),"",Raspored!C4,Raspored!D4,Raspored!E4,Raspored!F4,Raspored!G4,"")),IF(TODAY()&gt;=X57,CHOOSE(WEEKDAY(X57),"",Raspored!C12,Raspored!D12,Raspored!E12,Raspored!F12,Raspored!G12,""))),""),UPIS!X7)</f>
        <v>0.36805555555555558</v>
      </c>
      <c r="Y73" s="53">
        <f ca="1">IF(ISBLANK(UPIS!Y7),IF(COUNTA(UPIS!Y7:'UPIS'!Y31)=0,IF(Y65,IF(TODAY()+31&gt;=Y57,CHOOSE(WEEKDAY(Y57),"",Raspored!C4,Raspored!D4,Raspored!E4,Raspored!F4,Raspored!G4,"")),IF(TODAY()&gt;=Y57,CHOOSE(WEEKDAY(Y57),"",Raspored!C12,Raspored!D12,Raspored!E12,Raspored!F12,Raspored!G12,""))),""),UPIS!Y7)</f>
        <v>0.36805555555555558</v>
      </c>
      <c r="Z73" s="53">
        <f ca="1">IF(ISBLANK(UPIS!Z7),IF(COUNTA(UPIS!Z7:'UPIS'!Z31)=0,IF(Z65,IF(TODAY()+31&gt;=Z57,CHOOSE(WEEKDAY(Z57),"",Raspored!C4,Raspored!D4,Raspored!E4,Raspored!F4,Raspored!G4,"")),IF(TODAY()&gt;=Z57,CHOOSE(WEEKDAY(Z57),"",Raspored!C12,Raspored!D12,Raspored!E12,Raspored!F12,Raspored!G12,""))),""),UPIS!Z7)</f>
        <v>0</v>
      </c>
      <c r="AA73" s="53">
        <f ca="1">IF(ISBLANK(UPIS!AA7),IF(COUNTA(UPIS!AA7:'UPIS'!AA31)=0,IF(AA65,IF(TODAY()+31&gt;=AA57,CHOOSE(WEEKDAY(AA57),"",Raspored!C4,Raspored!D4,Raspored!E4,Raspored!F4,Raspored!G4,"")),IF(TODAY()&gt;=AA57,CHOOSE(WEEKDAY(AA57),"",Raspored!C12,Raspored!D12,Raspored!E12,Raspored!F12,Raspored!G12,""))),""),UPIS!AA7)</f>
        <v>0</v>
      </c>
      <c r="AB73" s="53">
        <f ca="1">IF(ISBLANK(UPIS!AB7),IF(COUNTA(UPIS!AB7:'UPIS'!AB31)=0,IF(AB65,IF(TODAY()+31&gt;=AB57,CHOOSE(WEEKDAY(AB57),"",Raspored!C4,Raspored!D4,Raspored!E4,Raspored!F4,Raspored!G4,"")),IF(TODAY()&gt;=AB57,CHOOSE(WEEKDAY(AB57),"",Raspored!C12,Raspored!D12,Raspored!E12,Raspored!F12,Raspored!G12,""))),""),UPIS!AB7)</f>
        <v>0.4861111111111111</v>
      </c>
      <c r="AC73" s="53" t="str">
        <f ca="1">IF(ISBLANK(UPIS!AC7),IF(COUNTA(UPIS!AC7:'UPIS'!AC31)=0,IF(AC65,IF(TODAY()+31&gt;=AC57,CHOOSE(WEEKDAY(AC57),"",Raspored!C4,Raspored!D4,Raspored!E4,Raspored!F4,Raspored!G4,"")),IF(TODAY()&gt;=AC57,CHOOSE(WEEKDAY(AC57),"",Raspored!C12,Raspored!D12,Raspored!E12,Raspored!F12,Raspored!G12,""))),""),UPIS!AC7)</f>
        <v/>
      </c>
      <c r="AD73" s="53" t="str">
        <f ca="1">IF(ISBLANK(UPIS!AD7),IF(COUNTA(UPIS!AD7:'UPIS'!AD31)=0,IF(AD65,IF(TODAY()+31&gt;=AD57,CHOOSE(WEEKDAY(AD57),"",Raspored!C4,Raspored!D4,Raspored!E4,Raspored!F4,Raspored!G4,"")),IF(TODAY()&gt;=AD57,CHOOSE(WEEKDAY(AD57),"",Raspored!C12,Raspored!D12,Raspored!E12,Raspored!F12,Raspored!G12,""))),""),UPIS!AD7)</f>
        <v/>
      </c>
      <c r="AE73" s="53">
        <f ca="1">IF(ISBLANK(UPIS!AE7),IF(COUNTA(UPIS!AE7:'UPIS'!AE31)=0,IF(AE65,IF(TODAY()+31&gt;=AE57,CHOOSE(WEEKDAY(AE57),"",Raspored!C4,Raspored!D4,Raspored!E4,Raspored!F4,Raspored!G4,"")),IF(TODAY()&gt;=AE57,CHOOSE(WEEKDAY(AE57),"",Raspored!C12,Raspored!D12,Raspored!E12,Raspored!F12,Raspored!G12,""))),""),UPIS!AE7)</f>
        <v>0</v>
      </c>
      <c r="AF73" s="53">
        <f ca="1">IF(AF7="","",IF(ISBLANK(UPIS!AF7),IF(COUNTA(UPIS!AF7:'UPIS'!AF31)=0,IF(AF65,IF(TODAY()+31&gt;=AF57,CHOOSE(WEEKDAY(AF57),"",Raspored!C4,Raspored!D4,Raspored!E4,Raspored!F4,Raspored!G4,"")),IF(TODAY()&gt;=AF57,CHOOSE(WEEKDAY(AF57),"",Raspored!C12,Raspored!D12,Raspored!E12,Raspored!F12,Raspored!G12,""))),""),UPIS!AF7))</f>
        <v>0.36805555555555558</v>
      </c>
      <c r="AG73" s="53">
        <f ca="1">IF(AG7="","",IF(ISBLANK(UPIS!AG7),IF(COUNTA(UPIS!AG7:'UPIS'!AG31)=0,IF(AG65,IF(TODAY()+31&gt;=AG57,CHOOSE(WEEKDAY(AG57),"",Raspored!C4,Raspored!D4,Raspored!E4,Raspored!F4,Raspored!G4,"")),IF(TODAY()&gt;=AG57,CHOOSE(WEEKDAY(AG57),"",Raspored!C12,Raspored!D12,Raspored!E12,Raspored!F12,Raspored!G12,""))),""),UPIS!AG7))</f>
        <v>0</v>
      </c>
      <c r="AH73" s="53" t="str">
        <f ca="1">IF(AH7="","",IF(ISBLANK(UPIS!AH7),IF(COUNTA(UPIS!AH7:'UPIS'!AH31)=0,IF(AH65,IF(TODAY()+31&gt;=AH57,CHOOSE(WEEKDAY(AH57),"",Raspored!C4,Raspored!D4,Raspored!E4,Raspored!F4,Raspored!G4,"")),IF(TODAY()&gt;=AH57,CHOOSE(WEEKDAY(AH57),"",Raspored!C12,Raspored!D12,Raspored!E12,Raspored!F12,Raspored!G12,""))),""),UPIS!AH7))</f>
        <v/>
      </c>
      <c r="AM73" s="2" t="s">
        <v>82</v>
      </c>
      <c r="AN73" s="2">
        <f>IF(Raspored!J14=0,0,(COUNTIF(D13:AH13,".")+COUNT(D13:AH13)-AO83)*D52 - AM82)</f>
        <v>0</v>
      </c>
      <c r="AO73" s="2" t="s">
        <v>85</v>
      </c>
    </row>
    <row r="74" spans="3:41" ht="22.2" hidden="1" customHeight="1" thickTop="1">
      <c r="D74" s="53">
        <f ca="1">IF(ISBLANK(UPIS!D8),IF(COUNTA(UPIS!D7:'UPIS'!D31)=0,IF(D65,IF(TODAY()+31&gt;=D57,CHOOSE(WEEKDAY(D57),"",Raspored!C5,Raspored!D5,Raspored!E5,Raspored!F5,Raspored!G5,"")),IF(TODAY()&gt;=D57,CHOOSE(WEEKDAY(D57),"",Raspored!C13,Raspored!D13,Raspored!E13,Raspored!F13,Raspored!G13,""))),""),UPIS!D8)</f>
        <v>0.62152777777777779</v>
      </c>
      <c r="E74" s="53">
        <f ca="1">IF(ISBLANK(UPIS!E8),IF(COUNTA(UPIS!E7:'UPIS'!E31)=0,IF(E65,IF(TODAY()+31&gt;=E57,CHOOSE(WEEKDAY(E57),"",Raspored!C5,Raspored!D5,Raspored!E5,Raspored!F5,Raspored!G5,"")),IF(TODAY()&gt;=E57,CHOOSE(WEEKDAY(E57),"",Raspored!C13,Raspored!D13,Raspored!E13,Raspored!F13,Raspored!G13,""))),""),UPIS!E8)</f>
        <v>0</v>
      </c>
      <c r="F74" s="53">
        <f ca="1">IF(ISBLANK(UPIS!F8),IF(COUNTA(UPIS!F7:'UPIS'!F31)=0,IF(F65,IF(TODAY()+31&gt;=F57,CHOOSE(WEEKDAY(F57),"",Raspored!C5,Raspored!D5,Raspored!E5,Raspored!F5,Raspored!G5,"")),IF(TODAY()&gt;=F57,CHOOSE(WEEKDAY(F57),"",Raspored!C13,Raspored!D13,Raspored!E13,Raspored!F13,Raspored!G13,""))),""),UPIS!F8)</f>
        <v>0</v>
      </c>
      <c r="G74" s="53">
        <f ca="1">IF(ISBLANK(UPIS!G8),IF(COUNTA(UPIS!G7:'UPIS'!G31)=0,IF(G65,IF(TODAY()+31&gt;=G57,CHOOSE(WEEKDAY(G57),"",Raspored!C5,Raspored!D5,Raspored!E5,Raspored!F5,Raspored!G5,"")),IF(TODAY()&gt;=G57,CHOOSE(WEEKDAY(G57),"",Raspored!C13,Raspored!D13,Raspored!E13,Raspored!F13,Raspored!G13,""))),""),UPIS!G8)</f>
        <v>0.5625</v>
      </c>
      <c r="H74" s="53" t="str">
        <f ca="1">IF(ISBLANK(UPIS!H8),IF(COUNTA(UPIS!H7:'UPIS'!H31)=0,IF(H65,IF(TODAY()+31&gt;=H57,CHOOSE(WEEKDAY(H57),"",Raspored!C5,Raspored!D5,Raspored!E5,Raspored!F5,Raspored!G5,"")),IF(TODAY()&gt;=H57,CHOOSE(WEEKDAY(H57),"",Raspored!C13,Raspored!D13,Raspored!E13,Raspored!F13,Raspored!G13,""))),""),UPIS!H8)</f>
        <v/>
      </c>
      <c r="I74" s="53" t="str">
        <f ca="1">IF(ISBLANK(UPIS!I8),IF(COUNTA(UPIS!I7:'UPIS'!I31)=0,IF(I65,IF(TODAY()+31&gt;=I57,CHOOSE(WEEKDAY(I57),"",Raspored!C5,Raspored!D5,Raspored!E5,Raspored!F5,Raspored!G5,"")),IF(TODAY()&gt;=I57,CHOOSE(WEEKDAY(I57),"",Raspored!C13,Raspored!D13,Raspored!E13,Raspored!F13,Raspored!G13,""))),""),UPIS!I8)</f>
        <v/>
      </c>
      <c r="J74" s="53">
        <f ca="1">IF(ISBLANK(UPIS!J8),IF(COUNTA(UPIS!J7:'UPIS'!J31)=0,IF(J65,IF(TODAY()+31&gt;=J57,CHOOSE(WEEKDAY(J57),"",Raspored!C5,Raspored!D5,Raspored!E5,Raspored!F5,Raspored!G5,"")),IF(TODAY()&gt;=J57,CHOOSE(WEEKDAY(J57),"",Raspored!C13,Raspored!D13,Raspored!E13,Raspored!F13,Raspored!G13,""))),""),UPIS!J8)</f>
        <v>0.44097222222222227</v>
      </c>
      <c r="K74" s="53">
        <f ca="1">IF(ISBLANK(UPIS!K8),IF(COUNTA(UPIS!K7:'UPIS'!K31)=0,IF(K65,IF(TODAY()+31&gt;=K57,CHOOSE(WEEKDAY(K57),"",Raspored!C5,Raspored!D5,Raspored!E5,Raspored!F5,Raspored!G5,"")),IF(TODAY()&gt;=K57,CHOOSE(WEEKDAY(K57),"",Raspored!C13,Raspored!D13,Raspored!E13,Raspored!F13,Raspored!G13,""))),""),UPIS!K8)</f>
        <v>0.62152777777777779</v>
      </c>
      <c r="L74" s="53">
        <f ca="1">IF(ISBLANK(UPIS!L8),IF(COUNTA(UPIS!L7:'UPIS'!L31)=0,IF(L65,IF(TODAY()+31&gt;=L57,CHOOSE(WEEKDAY(L57),"",Raspored!C5,Raspored!D5,Raspored!E5,Raspored!F5,Raspored!G5,"")),IF(TODAY()&gt;=L57,CHOOSE(WEEKDAY(L57),"",Raspored!C13,Raspored!D13,Raspored!E13,Raspored!F13,Raspored!G13,""))),""),UPIS!L8)</f>
        <v>0</v>
      </c>
      <c r="M74" s="53">
        <f ca="1">IF(ISBLANK(UPIS!M8),IF(COUNTA(UPIS!M7:'UPIS'!M31)=0,IF(M65,IF(TODAY()+31&gt;=M57,CHOOSE(WEEKDAY(M57),"",Raspored!C5,Raspored!D5,Raspored!E5,Raspored!F5,Raspored!G5,"")),IF(TODAY()&gt;=M57,CHOOSE(WEEKDAY(M57),"",Raspored!C13,Raspored!D13,Raspored!E13,Raspored!F13,Raspored!G13,""))),""),UPIS!M8)</f>
        <v>0</v>
      </c>
      <c r="N74" s="53">
        <f ca="1">IF(ISBLANK(UPIS!N8),IF(COUNTA(UPIS!N7:'UPIS'!N31)=0,IF(N65,IF(TODAY()+31&gt;=N57,CHOOSE(WEEKDAY(N57),"",Raspored!C5,Raspored!D5,Raspored!E5,Raspored!F5,Raspored!G5,"")),IF(TODAY()&gt;=N57,CHOOSE(WEEKDAY(N57),"",Raspored!C13,Raspored!D13,Raspored!E13,Raspored!F13,Raspored!G13,""))),""),UPIS!N8)</f>
        <v>0.5625</v>
      </c>
      <c r="O74" s="53" t="str">
        <f ca="1">IF(ISBLANK(UPIS!O8),IF(COUNTA(UPIS!O7:'UPIS'!O31)=0,IF(O65,IF(TODAY()+31&gt;=O57,CHOOSE(WEEKDAY(O57),"",Raspored!C5,Raspored!D5,Raspored!E5,Raspored!F5,Raspored!G5,"")),IF(TODAY()&gt;=O57,CHOOSE(WEEKDAY(O57),"",Raspored!C13,Raspored!D13,Raspored!E13,Raspored!F13,Raspored!G13,""))),""),UPIS!O8)</f>
        <v/>
      </c>
      <c r="P74" s="53" t="str">
        <f ca="1">IF(ISBLANK(UPIS!P8),IF(COUNTA(UPIS!P7:'UPIS'!P31)=0,IF(P65,IF(TODAY()+31&gt;=P57,CHOOSE(WEEKDAY(P57),"",Raspored!C5,Raspored!D5,Raspored!E5,Raspored!F5,Raspored!G5,"")),IF(TODAY()&gt;=P57,CHOOSE(WEEKDAY(P57),"",Raspored!C13,Raspored!D13,Raspored!E13,Raspored!F13,Raspored!G13,""))),""),UPIS!P8)</f>
        <v/>
      </c>
      <c r="Q74" s="53">
        <f ca="1">IF(ISBLANK(UPIS!Q8),IF(COUNTA(UPIS!Q7:'UPIS'!Q31)=0,IF(Q65,IF(TODAY()+31&gt;=Q57,CHOOSE(WEEKDAY(Q57),"",Raspored!C5,Raspored!D5,Raspored!E5,Raspored!F5,Raspored!G5,"")),IF(TODAY()&gt;=Q57,CHOOSE(WEEKDAY(Q57),"",Raspored!C13,Raspored!D13,Raspored!E13,Raspored!F13,Raspored!G13,""))),""),UPIS!Q8)</f>
        <v>0</v>
      </c>
      <c r="R74" s="53">
        <f ca="1">IF(ISBLANK(UPIS!R8),IF(COUNTA(UPIS!R7:'UPIS'!R31)=0,IF(R65,IF(TODAY()+31&gt;=R57,CHOOSE(WEEKDAY(R57),"",Raspored!C5,Raspored!D5,Raspored!E5,Raspored!F5,Raspored!G5,"")),IF(TODAY()&gt;=R57,CHOOSE(WEEKDAY(R57),"",Raspored!C13,Raspored!D13,Raspored!E13,Raspored!F13,Raspored!G13,""))),""),UPIS!R8)</f>
        <v>0.62152777777777779</v>
      </c>
      <c r="S74" s="53">
        <f ca="1">IF(ISBLANK(UPIS!S8),IF(COUNTA(UPIS!S7:'UPIS'!S31)=0,IF(S65,IF(TODAY()+31&gt;=S57,CHOOSE(WEEKDAY(S57),"",Raspored!C5,Raspored!D5,Raspored!E5,Raspored!F5,Raspored!G5,"")),IF(TODAY()&gt;=S57,CHOOSE(WEEKDAY(S57),"",Raspored!C13,Raspored!D13,Raspored!E13,Raspored!F13,Raspored!G13,""))),""),UPIS!S8)</f>
        <v>0</v>
      </c>
      <c r="T74" s="53">
        <f ca="1">IF(ISBLANK(UPIS!T8),IF(COUNTA(UPIS!T7:'UPIS'!T31)=0,IF(T65,IF(TODAY()+31&gt;=T57,CHOOSE(WEEKDAY(T57),"",Raspored!C5,Raspored!D5,Raspored!E5,Raspored!F5,Raspored!G5,"")),IF(TODAY()&gt;=T57,CHOOSE(WEEKDAY(T57),"",Raspored!C13,Raspored!D13,Raspored!E13,Raspored!F13,Raspored!G13,""))),""),UPIS!T8)</f>
        <v>0</v>
      </c>
      <c r="U74" s="53">
        <f ca="1">IF(ISBLANK(UPIS!U8),IF(COUNTA(UPIS!U7:'UPIS'!U31)=0,IF(U65,IF(TODAY()+31&gt;=U57,CHOOSE(WEEKDAY(U57),"",Raspored!C5,Raspored!D5,Raspored!E5,Raspored!F5,Raspored!G5,"")),IF(TODAY()&gt;=U57,CHOOSE(WEEKDAY(U57),"",Raspored!C13,Raspored!D13,Raspored!E13,Raspored!F13,Raspored!G13,""))),""),UPIS!U8)</f>
        <v>0.5625</v>
      </c>
      <c r="V74" s="53" t="str">
        <f ca="1">IF(ISBLANK(UPIS!V8),IF(COUNTA(UPIS!V7:'UPIS'!V31)=0,IF(V65,IF(TODAY()+31&gt;=V57,CHOOSE(WEEKDAY(V57),"",Raspored!C5,Raspored!D5,Raspored!E5,Raspored!F5,Raspored!G5,"")),IF(TODAY()&gt;=V57,CHOOSE(WEEKDAY(V57),"",Raspored!C13,Raspored!D13,Raspored!E13,Raspored!F13,Raspored!G13,""))),""),UPIS!V8)</f>
        <v/>
      </c>
      <c r="W74" s="53" t="str">
        <f ca="1">IF(ISBLANK(UPIS!W8),IF(COUNTA(UPIS!W7:'UPIS'!W31)=0,IF(W65,IF(TODAY()+31&gt;=W57,CHOOSE(WEEKDAY(W57),"",Raspored!C5,Raspored!D5,Raspored!E5,Raspored!F5,Raspored!G5,"")),IF(TODAY()&gt;=W57,CHOOSE(WEEKDAY(W57),"",Raspored!C13,Raspored!D13,Raspored!E13,Raspored!F13,Raspored!G13,""))),""),UPIS!W8)</f>
        <v/>
      </c>
      <c r="X74" s="53">
        <f ca="1">IF(ISBLANK(UPIS!X8),IF(COUNTA(UPIS!X7:'UPIS'!X31)=0,IF(X65,IF(TODAY()+31&gt;=X57,CHOOSE(WEEKDAY(X57),"",Raspored!C5,Raspored!D5,Raspored!E5,Raspored!F5,Raspored!G5,"")),IF(TODAY()&gt;=X57,CHOOSE(WEEKDAY(X57),"",Raspored!C13,Raspored!D13,Raspored!E13,Raspored!F13,Raspored!G13,""))),""),UPIS!X8)</f>
        <v>0.44097222222222227</v>
      </c>
      <c r="Y74" s="53">
        <f ca="1">IF(ISBLANK(UPIS!Y8),IF(COUNTA(UPIS!Y7:'UPIS'!Y31)=0,IF(Y65,IF(TODAY()+31&gt;=Y57,CHOOSE(WEEKDAY(Y57),"",Raspored!C5,Raspored!D5,Raspored!E5,Raspored!F5,Raspored!G5,"")),IF(TODAY()&gt;=Y57,CHOOSE(WEEKDAY(Y57),"",Raspored!C13,Raspored!D13,Raspored!E13,Raspored!F13,Raspored!G13,""))),""),UPIS!Y8)</f>
        <v>0.62152777777777779</v>
      </c>
      <c r="Z74" s="53">
        <f ca="1">IF(ISBLANK(UPIS!Z8),IF(COUNTA(UPIS!Z7:'UPIS'!Z31)=0,IF(Z65,IF(TODAY()+31&gt;=Z57,CHOOSE(WEEKDAY(Z57),"",Raspored!C5,Raspored!D5,Raspored!E5,Raspored!F5,Raspored!G5,"")),IF(TODAY()&gt;=Z57,CHOOSE(WEEKDAY(Z57),"",Raspored!C13,Raspored!D13,Raspored!E13,Raspored!F13,Raspored!G13,""))),""),UPIS!Z8)</f>
        <v>0</v>
      </c>
      <c r="AA74" s="53">
        <f ca="1">IF(ISBLANK(UPIS!AA8),IF(COUNTA(UPIS!AA7:'UPIS'!AA31)=0,IF(AA65,IF(TODAY()+31&gt;=AA57,CHOOSE(WEEKDAY(AA57),"",Raspored!C5,Raspored!D5,Raspored!E5,Raspored!F5,Raspored!G5,"")),IF(TODAY()&gt;=AA57,CHOOSE(WEEKDAY(AA57),"",Raspored!C13,Raspored!D13,Raspored!E13,Raspored!F13,Raspored!G13,""))),""),UPIS!AA8)</f>
        <v>0</v>
      </c>
      <c r="AB74" s="53">
        <f ca="1">IF(ISBLANK(UPIS!AB8),IF(COUNTA(UPIS!AB7:'UPIS'!AB31)=0,IF(AB65,IF(TODAY()+31&gt;=AB57,CHOOSE(WEEKDAY(AB57),"",Raspored!C5,Raspored!D5,Raspored!E5,Raspored!F5,Raspored!G5,"")),IF(TODAY()&gt;=AB57,CHOOSE(WEEKDAY(AB57),"",Raspored!C13,Raspored!D13,Raspored!E13,Raspored!F13,Raspored!G13,""))),""),UPIS!AB8)</f>
        <v>0.5625</v>
      </c>
      <c r="AC74" s="53" t="str">
        <f ca="1">IF(ISBLANK(UPIS!AC8),IF(COUNTA(UPIS!AC7:'UPIS'!AC31)=0,IF(AC65,IF(TODAY()+31&gt;=AC57,CHOOSE(WEEKDAY(AC57),"",Raspored!C5,Raspored!D5,Raspored!E5,Raspored!F5,Raspored!G5,"")),IF(TODAY()&gt;=AC57,CHOOSE(WEEKDAY(AC57),"",Raspored!C13,Raspored!D13,Raspored!E13,Raspored!F13,Raspored!G13,""))),""),UPIS!AC8)</f>
        <v/>
      </c>
      <c r="AD74" s="53" t="str">
        <f ca="1">IF(ISBLANK(UPIS!AD8),IF(COUNTA(UPIS!AD7:'UPIS'!AD31)=0,IF(AD65,IF(TODAY()+31&gt;=AD57,CHOOSE(WEEKDAY(AD57),"",Raspored!C5,Raspored!D5,Raspored!E5,Raspored!F5,Raspored!G5,"")),IF(TODAY()&gt;=AD57,CHOOSE(WEEKDAY(AD57),"",Raspored!C13,Raspored!D13,Raspored!E13,Raspored!F13,Raspored!G13,""))),""),UPIS!AD8)</f>
        <v/>
      </c>
      <c r="AE74" s="53">
        <f ca="1">IF(ISBLANK(UPIS!AE8),IF(COUNTA(UPIS!AE7:'UPIS'!AE31)=0,IF(AE65,IF(TODAY()+31&gt;=AE57,CHOOSE(WEEKDAY(AE57),"",Raspored!C5,Raspored!D5,Raspored!E5,Raspored!F5,Raspored!G5,"")),IF(TODAY()&gt;=AE57,CHOOSE(WEEKDAY(AE57),"",Raspored!C13,Raspored!D13,Raspored!E13,Raspored!F13,Raspored!G13,""))),""),UPIS!AE8)</f>
        <v>0</v>
      </c>
      <c r="AF74" s="53">
        <f ca="1">IF(AF7="","",IF(ISBLANK(UPIS!AF8),IF(COUNTA(UPIS!AF7:'UPIS'!AF31)=0,IF(AF65,IF(TODAY()+31&gt;=AF57,CHOOSE(WEEKDAY(AF57),"",Raspored!C5,Raspored!D5,Raspored!E5,Raspored!F5,Raspored!G5,"")),IF(TODAY()&gt;=AF57,CHOOSE(WEEKDAY(AF57),"",Raspored!C13,Raspored!D13,Raspored!E13,Raspored!F13,Raspored!G13,""))),""),UPIS!AF8))</f>
        <v>0.62152777777777779</v>
      </c>
      <c r="AG74" s="53">
        <f ca="1">IF(AG7="","",IF(ISBLANK(UPIS!AG8),IF(COUNTA(UPIS!AG7:'UPIS'!AG31)=0,IF(AG65,IF(TODAY()+31&gt;=AG57,CHOOSE(WEEKDAY(AG57),"",Raspored!C5,Raspored!D5,Raspored!E5,Raspored!F5,Raspored!G5,"")),IF(TODAY()&gt;=AG57,CHOOSE(WEEKDAY(AG57),"",Raspored!C13,Raspored!D13,Raspored!E13,Raspored!F13,Raspored!G13,""))),""),UPIS!AG8))</f>
        <v>0</v>
      </c>
      <c r="AH74" s="53" t="str">
        <f ca="1">IF(AH7="","",IF(ISBLANK(UPIS!AH8),IF(COUNTA(UPIS!AH7:'UPIS'!AH31)=0,IF(AH65,IF(TODAY()+31&gt;=AH57,CHOOSE(WEEKDAY(AH57),"",Raspored!C5,Raspored!D5,Raspored!E5,Raspored!F5,Raspored!G5,"")),IF(TODAY()&gt;=AH57,CHOOSE(WEEKDAY(AH57),"",Raspored!C13,Raspored!D13,Raspored!E13,Raspored!F13,Raspored!G13,""))),""),UPIS!AH8))</f>
        <v/>
      </c>
      <c r="AM74" s="2" t="s">
        <v>88</v>
      </c>
      <c r="AN74" s="37">
        <f>COUNT(D13:AH13)*D52</f>
        <v>0</v>
      </c>
    </row>
    <row r="75" spans="3:41" ht="8.4" hidden="1" customHeight="1" thickBot="1">
      <c r="D75" s="107">
        <f ca="1">IFERROR(D74-D73,0)*24</f>
        <v>6.083333333333333</v>
      </c>
      <c r="E75" s="107">
        <f t="shared" ref="E75:AH75" ca="1" si="5">IFERROR(E74-E73,0)*24</f>
        <v>0</v>
      </c>
      <c r="F75" s="107">
        <f t="shared" ca="1" si="5"/>
        <v>0</v>
      </c>
      <c r="G75" s="107">
        <f t="shared" ca="1" si="5"/>
        <v>3.9166666666666661</v>
      </c>
      <c r="H75" s="107">
        <f t="shared" ca="1" si="5"/>
        <v>0</v>
      </c>
      <c r="I75" s="107">
        <f t="shared" ca="1" si="5"/>
        <v>0</v>
      </c>
      <c r="J75" s="107">
        <f t="shared" ca="1" si="5"/>
        <v>1.7500000000000004</v>
      </c>
      <c r="K75" s="107">
        <f t="shared" ca="1" si="5"/>
        <v>6.083333333333333</v>
      </c>
      <c r="L75" s="107">
        <f t="shared" ca="1" si="5"/>
        <v>0</v>
      </c>
      <c r="M75" s="107">
        <f t="shared" ca="1" si="5"/>
        <v>0</v>
      </c>
      <c r="N75" s="107">
        <f t="shared" ca="1" si="5"/>
        <v>1.8333333333333335</v>
      </c>
      <c r="O75" s="107">
        <f t="shared" ca="1" si="5"/>
        <v>0</v>
      </c>
      <c r="P75" s="107">
        <f t="shared" ca="1" si="5"/>
        <v>0</v>
      </c>
      <c r="Q75" s="107">
        <f t="shared" ca="1" si="5"/>
        <v>0</v>
      </c>
      <c r="R75" s="107">
        <f t="shared" ca="1" si="5"/>
        <v>6.083333333333333</v>
      </c>
      <c r="S75" s="107">
        <f t="shared" ca="1" si="5"/>
        <v>0</v>
      </c>
      <c r="T75" s="107">
        <f t="shared" ca="1" si="5"/>
        <v>0</v>
      </c>
      <c r="U75" s="107">
        <f t="shared" ca="1" si="5"/>
        <v>3.9166666666666661</v>
      </c>
      <c r="V75" s="107">
        <f t="shared" ca="1" si="5"/>
        <v>0</v>
      </c>
      <c r="W75" s="107">
        <f t="shared" ca="1" si="5"/>
        <v>0</v>
      </c>
      <c r="X75" s="107">
        <f t="shared" ca="1" si="5"/>
        <v>1.7500000000000004</v>
      </c>
      <c r="Y75" s="107">
        <f t="shared" ca="1" si="5"/>
        <v>6.083333333333333</v>
      </c>
      <c r="Z75" s="107">
        <f t="shared" ca="1" si="5"/>
        <v>0</v>
      </c>
      <c r="AA75" s="107">
        <f t="shared" ca="1" si="5"/>
        <v>0</v>
      </c>
      <c r="AB75" s="107">
        <f t="shared" ca="1" si="5"/>
        <v>1.8333333333333335</v>
      </c>
      <c r="AC75" s="107">
        <f t="shared" ca="1" si="5"/>
        <v>0</v>
      </c>
      <c r="AD75" s="107">
        <f t="shared" ca="1" si="5"/>
        <v>0</v>
      </c>
      <c r="AE75" s="107">
        <f t="shared" ca="1" si="5"/>
        <v>0</v>
      </c>
      <c r="AF75" s="107">
        <f t="shared" ca="1" si="5"/>
        <v>6.083333333333333</v>
      </c>
      <c r="AG75" s="107">
        <f t="shared" ca="1" si="5"/>
        <v>0</v>
      </c>
      <c r="AH75" s="107">
        <f t="shared" ca="1" si="5"/>
        <v>0</v>
      </c>
      <c r="AM75" s="2" t="s">
        <v>82</v>
      </c>
      <c r="AN75" s="2">
        <f>AN74-AM82</f>
        <v>0</v>
      </c>
    </row>
    <row r="76" spans="3:41" ht="18" hidden="1" customHeight="1" thickTop="1" thickBot="1"/>
    <row r="77" spans="3:41" ht="21.6" hidden="1" customHeight="1" thickTop="1" thickBot="1">
      <c r="D77" s="53">
        <f ca="1">IF(ISBLANK(UPIS!D10),IF(COUNTA(UPIS!D7:'UPIS'!D31)=0,IF(D65,IF(TODAY()+31&gt;=D57,CHOOSE(WEEKDAY(D57),"",Raspored!C6,Raspored!D6,Raspored!E6,Raspored!F6,Raspored!G6,"")),IF(TODAY()&gt;=D57,CHOOSE(WEEKDAY(D57),"",Raspored!C14,Raspored!D14,Raspored!E14,Raspored!F14,Raspored!G14,""))),""),UPIS!D10)</f>
        <v>0</v>
      </c>
      <c r="E77" s="53">
        <f ca="1">IF(ISBLANK(UPIS!E10),IF(COUNTA(UPIS!E7:'UPIS'!E31)=0,IF(E65,IF(TODAY()+31&gt;=E57,CHOOSE(WEEKDAY(E57),"",Raspored!C6,Raspored!D6,Raspored!E6,Raspored!F6,Raspored!G6,"")),IF(TODAY()&gt;=E57,CHOOSE(WEEKDAY(E57),"",Raspored!C14,Raspored!D14,Raspored!E14,Raspored!F14,Raspored!G14,""))),""),UPIS!E10)</f>
        <v>0</v>
      </c>
      <c r="F77" s="53">
        <f ca="1">IF(ISBLANK(UPIS!F10),IF(COUNTA(UPIS!F7:'UPIS'!F31)=0,IF(F65,IF(TODAY()+31&gt;=F57,CHOOSE(WEEKDAY(F57),"",Raspored!C6,Raspored!D6,Raspored!E6,Raspored!F6,Raspored!G6,"")),IF(TODAY()&gt;=F57,CHOOSE(WEEKDAY(F57),"",Raspored!C14,Raspored!D14,Raspored!E14,Raspored!F14,Raspored!G14,""))),""),UPIS!F10)</f>
        <v>0</v>
      </c>
      <c r="G77" s="53">
        <f ca="1">IF(ISBLANK(UPIS!G10),IF(COUNTA(UPIS!G7:'UPIS'!G31)=0,IF(G65,IF(TODAY()+31&gt;=G57,CHOOSE(WEEKDAY(G57),"",Raspored!C6,Raspored!D6,Raspored!E6,Raspored!F6,Raspored!G6,"")),IF(TODAY()&gt;=G57,CHOOSE(WEEKDAY(G57),"",Raspored!C14,Raspored!D14,Raspored!E14,Raspored!F14,Raspored!G14,""))),""),UPIS!G10)</f>
        <v>0</v>
      </c>
      <c r="H77" s="53" t="str">
        <f ca="1">IF(ISBLANK(UPIS!H10),IF(COUNTA(UPIS!H7:'UPIS'!H31)=0,IF(H65,IF(TODAY()+31&gt;=H57,CHOOSE(WEEKDAY(H57),"",Raspored!C6,Raspored!D6,Raspored!E6,Raspored!F6,Raspored!G6,"")),IF(TODAY()&gt;=H57,CHOOSE(WEEKDAY(H57),"",Raspored!C14,Raspored!D14,Raspored!E14,Raspored!F14,Raspored!G14,""))),""),UPIS!H10)</f>
        <v/>
      </c>
      <c r="I77" s="53" t="str">
        <f ca="1">IF(ISBLANK(UPIS!I10),IF(COUNTA(UPIS!I7:'UPIS'!I31)=0,IF(I65,IF(TODAY()+31&gt;=I57,CHOOSE(WEEKDAY(I57),"",Raspored!C6,Raspored!D6,Raspored!E6,Raspored!F6,Raspored!G6,"")),IF(TODAY()&gt;=I57,CHOOSE(WEEKDAY(I57),"",Raspored!C14,Raspored!D14,Raspored!E14,Raspored!F14,Raspored!G14,""))),""),UPIS!I10)</f>
        <v/>
      </c>
      <c r="J77" s="53">
        <f ca="1">IF(ISBLANK(UPIS!J10),IF(COUNTA(UPIS!J7:'UPIS'!J31)=0,IF(J65,IF(TODAY()+31&gt;=J57,CHOOSE(WEEKDAY(J57),"",Raspored!C6,Raspored!D6,Raspored!E6,Raspored!F6,Raspored!G6,"")),IF(TODAY()&gt;=J57,CHOOSE(WEEKDAY(J57),"",Raspored!C14,Raspored!D14,Raspored!E14,Raspored!F14,Raspored!G14,""))),""),UPIS!J10)</f>
        <v>0</v>
      </c>
      <c r="K77" s="53">
        <f ca="1">IF(ISBLANK(UPIS!K10),IF(COUNTA(UPIS!K7:'UPIS'!K31)=0,IF(K65,IF(TODAY()+31&gt;=K57,CHOOSE(WEEKDAY(K57),"",Raspored!C6,Raspored!D6,Raspored!E6,Raspored!F6,Raspored!G6,"")),IF(TODAY()&gt;=K57,CHOOSE(WEEKDAY(K57),"",Raspored!C14,Raspored!D14,Raspored!E14,Raspored!F14,Raspored!G14,""))),""),UPIS!K10)</f>
        <v>0</v>
      </c>
      <c r="L77" s="53">
        <f ca="1">IF(ISBLANK(UPIS!L10),IF(COUNTA(UPIS!L7:'UPIS'!L31)=0,IF(L65,IF(TODAY()+31&gt;=L57,CHOOSE(WEEKDAY(L57),"",Raspored!C6,Raspored!D6,Raspored!E6,Raspored!F6,Raspored!G6,"")),IF(TODAY()&gt;=L57,CHOOSE(WEEKDAY(L57),"",Raspored!C14,Raspored!D14,Raspored!E14,Raspored!F14,Raspored!G14,""))),""),UPIS!L10)</f>
        <v>0</v>
      </c>
      <c r="M77" s="53">
        <f ca="1">IF(ISBLANK(UPIS!M10),IF(COUNTA(UPIS!M7:'UPIS'!M31)=0,IF(M65,IF(TODAY()+31&gt;=M57,CHOOSE(WEEKDAY(M57),"",Raspored!C6,Raspored!D6,Raspored!E6,Raspored!F6,Raspored!G6,"")),IF(TODAY()&gt;=M57,CHOOSE(WEEKDAY(M57),"",Raspored!C14,Raspored!D14,Raspored!E14,Raspored!F14,Raspored!G14,""))),""),UPIS!M10)</f>
        <v>0</v>
      </c>
      <c r="N77" s="53">
        <f ca="1">IF(ISBLANK(UPIS!N10),IF(COUNTA(UPIS!N7:'UPIS'!N31)=0,IF(N65,IF(TODAY()+31&gt;=N57,CHOOSE(WEEKDAY(N57),"",Raspored!C6,Raspored!D6,Raspored!E6,Raspored!F6,Raspored!G6,"")),IF(TODAY()&gt;=N57,CHOOSE(WEEKDAY(N57),"",Raspored!C14,Raspored!D14,Raspored!E14,Raspored!F14,Raspored!G14,""))),""),UPIS!N10)</f>
        <v>0</v>
      </c>
      <c r="O77" s="53" t="str">
        <f ca="1">IF(ISBLANK(UPIS!O10),IF(COUNTA(UPIS!O7:'UPIS'!O31)=0,IF(O65,IF(TODAY()+31&gt;=O57,CHOOSE(WEEKDAY(O57),"",Raspored!C6,Raspored!D6,Raspored!E6,Raspored!F6,Raspored!G6,"")),IF(TODAY()&gt;=O57,CHOOSE(WEEKDAY(O57),"",Raspored!C14,Raspored!D14,Raspored!E14,Raspored!F14,Raspored!G14,""))),""),UPIS!O10)</f>
        <v/>
      </c>
      <c r="P77" s="53" t="str">
        <f ca="1">IF(ISBLANK(UPIS!P10),IF(COUNTA(UPIS!P7:'UPIS'!P31)=0,IF(P65,IF(TODAY()+31&gt;=P57,CHOOSE(WEEKDAY(P57),"",Raspored!C6,Raspored!D6,Raspored!E6,Raspored!F6,Raspored!G6,"")),IF(TODAY()&gt;=P57,CHOOSE(WEEKDAY(P57),"",Raspored!C14,Raspored!D14,Raspored!E14,Raspored!F14,Raspored!G14,""))),""),UPIS!P10)</f>
        <v/>
      </c>
      <c r="Q77" s="53">
        <f ca="1">IF(ISBLANK(UPIS!Q10),IF(COUNTA(UPIS!Q7:'UPIS'!Q31)=0,IF(Q65,IF(TODAY()+31&gt;=Q57,CHOOSE(WEEKDAY(Q57),"",Raspored!C6,Raspored!D6,Raspored!E6,Raspored!F6,Raspored!G6,"")),IF(TODAY()&gt;=Q57,CHOOSE(WEEKDAY(Q57),"",Raspored!C14,Raspored!D14,Raspored!E14,Raspored!F14,Raspored!G14,""))),""),UPIS!Q10)</f>
        <v>0</v>
      </c>
      <c r="R77" s="53">
        <f ca="1">IF(ISBLANK(UPIS!R10),IF(COUNTA(UPIS!R7:'UPIS'!R31)=0,IF(R65,IF(TODAY()+31&gt;=R57,CHOOSE(WEEKDAY(R57),"",Raspored!C6,Raspored!D6,Raspored!E6,Raspored!F6,Raspored!G6,"")),IF(TODAY()&gt;=R57,CHOOSE(WEEKDAY(R57),"",Raspored!C14,Raspored!D14,Raspored!E14,Raspored!F14,Raspored!G14,""))),""),UPIS!R10)</f>
        <v>0</v>
      </c>
      <c r="S77" s="53">
        <f ca="1">IF(ISBLANK(UPIS!S10),IF(COUNTA(UPIS!S7:'UPIS'!S31)=0,IF(S65,IF(TODAY()+31&gt;=S57,CHOOSE(WEEKDAY(S57),"",Raspored!C6,Raspored!D6,Raspored!E6,Raspored!F6,Raspored!G6,"")),IF(TODAY()&gt;=S57,CHOOSE(WEEKDAY(S57),"",Raspored!C14,Raspored!D14,Raspored!E14,Raspored!F14,Raspored!G14,""))),""),UPIS!S10)</f>
        <v>0</v>
      </c>
      <c r="T77" s="53">
        <f ca="1">IF(ISBLANK(UPIS!T10),IF(COUNTA(UPIS!T7:'UPIS'!T31)=0,IF(T65,IF(TODAY()+31&gt;=T57,CHOOSE(WEEKDAY(T57),"",Raspored!C6,Raspored!D6,Raspored!E6,Raspored!F6,Raspored!G6,"")),IF(TODAY()&gt;=T57,CHOOSE(WEEKDAY(T57),"",Raspored!C14,Raspored!D14,Raspored!E14,Raspored!F14,Raspored!G14,""))),""),UPIS!T10)</f>
        <v>0</v>
      </c>
      <c r="U77" s="56">
        <f ca="1">IF(ISBLANK(UPIS!U10),IF(COUNTA(UPIS!U7:'UPIS'!U31)=0,IF(U65,IF(TODAY()+31&gt;=U57,CHOOSE(WEEKDAY(U57),"",Raspored!C6,Raspored!D6,Raspored!E6,Raspored!F6,Raspored!G6,"")),IF(TODAY()&gt;=U57,CHOOSE(WEEKDAY(U57),"",Raspored!C14,Raspored!D14,Raspored!E14,Raspored!F14,Raspored!G14,""))),""),UPIS!U10)</f>
        <v>0</v>
      </c>
      <c r="V77" s="56" t="str">
        <f ca="1">IF(ISBLANK(UPIS!V10),IF(COUNTA(UPIS!V7:'UPIS'!V31)=0,IF(V65,IF(TODAY()+31&gt;=V57,CHOOSE(WEEKDAY(V57),"",Raspored!C6,Raspored!D6,Raspored!E6,Raspored!F6,Raspored!G6,"")),IF(TODAY()&gt;=V57,CHOOSE(WEEKDAY(V57),"",Raspored!C14,Raspored!D14,Raspored!E14,Raspored!F14,Raspored!G14,""))),""),UPIS!V10)</f>
        <v/>
      </c>
      <c r="W77" s="56" t="str">
        <f ca="1">IF(ISBLANK(UPIS!W10),IF(COUNTA(UPIS!W7:'UPIS'!W31)=0,IF(W65,IF(TODAY()+31&gt;=W57,CHOOSE(WEEKDAY(W57),"",Raspored!C6,Raspored!D6,Raspored!E6,Raspored!F6,Raspored!G6,"")),IF(TODAY()&gt;=W57,CHOOSE(WEEKDAY(W57),"",Raspored!C14,Raspored!D14,Raspored!E14,Raspored!F14,Raspored!G14,""))),""),UPIS!W10)</f>
        <v/>
      </c>
      <c r="X77" s="56">
        <f ca="1">IF(ISBLANK(UPIS!X10),IF(COUNTA(UPIS!X7:'UPIS'!X31)=0,IF(X65,IF(TODAY()+31&gt;=X57,CHOOSE(WEEKDAY(X57),"",Raspored!C6,Raspored!D6,Raspored!E6,Raspored!F6,Raspored!G6,"")),IF(TODAY()&gt;=X57,CHOOSE(WEEKDAY(X57),"",Raspored!C14,Raspored!D14,Raspored!E14,Raspored!F14,Raspored!G14,""))),""),UPIS!X10)</f>
        <v>0</v>
      </c>
      <c r="Y77" s="53">
        <f ca="1">IF(ISBLANK(UPIS!Y10),IF(COUNTA(UPIS!Y7:'UPIS'!Y31)=0,IF(Y65,IF(TODAY()+31&gt;=Y57,CHOOSE(WEEKDAY(Y57),"",Raspored!C6,Raspored!D6,Raspored!E6,Raspored!F6,Raspored!G6,"")),IF(TODAY()&gt;=Y57,CHOOSE(WEEKDAY(Y57),"",Raspored!C14,Raspored!D14,Raspored!E14,Raspored!F14,Raspored!G14,""))),""),UPIS!Y10)</f>
        <v>0</v>
      </c>
      <c r="Z77" s="53">
        <f ca="1">IF(ISBLANK(UPIS!Z10),IF(COUNTA(UPIS!Z7:'UPIS'!Z31)=0,IF(Z65,IF(TODAY()+31&gt;=Z57,CHOOSE(WEEKDAY(Z57),"",Raspored!C6,Raspored!D6,Raspored!E6,Raspored!F6,Raspored!G6,"")),IF(TODAY()&gt;=Z57,CHOOSE(WEEKDAY(Z57),"",Raspored!C14,Raspored!D14,Raspored!E14,Raspored!F14,Raspored!G14,""))),""),UPIS!Z10)</f>
        <v>0</v>
      </c>
      <c r="AA77" s="53">
        <f ca="1">IF(ISBLANK(UPIS!AA10),IF(COUNTA(UPIS!AA7:'UPIS'!AA31)=0,IF(AA65,IF(TODAY()+31&gt;=AA57,CHOOSE(WEEKDAY(AA57),"",Raspored!C6,Raspored!D6,Raspored!E6,Raspored!F6,Raspored!G6,"")),IF(TODAY()&gt;=AA57,CHOOSE(WEEKDAY(AA57),"",Raspored!C14,Raspored!D14,Raspored!E14,Raspored!F14,Raspored!G14,""))),""),UPIS!AA10)</f>
        <v>0</v>
      </c>
      <c r="AB77" s="53">
        <f ca="1">IF(ISBLANK(UPIS!AB10),IF(COUNTA(UPIS!AB7:'UPIS'!AB31)=0,IF(AB65,IF(TODAY()+31&gt;=AB57,CHOOSE(WEEKDAY(AB57),"",Raspored!C6,Raspored!D6,Raspored!E6,Raspored!F6,Raspored!G6,"")),IF(TODAY()&gt;=AB57,CHOOSE(WEEKDAY(AB57),"",Raspored!C14,Raspored!D14,Raspored!E14,Raspored!F14,Raspored!G14,""))),""),UPIS!AB10)</f>
        <v>0</v>
      </c>
      <c r="AC77" s="53" t="str">
        <f ca="1">IF(ISBLANK(UPIS!AC10),IF(COUNTA(UPIS!AC7:'UPIS'!AC31)=0,IF(AC65,IF(TODAY()+31&gt;=AC57,CHOOSE(WEEKDAY(AC57),"",Raspored!C6,Raspored!D6,Raspored!E6,Raspored!F6,Raspored!G6,"")),IF(TODAY()&gt;=AC57,CHOOSE(WEEKDAY(AC57),"",Raspored!C14,Raspored!D14,Raspored!E14,Raspored!F14,Raspored!G14,""))),""),UPIS!AC10)</f>
        <v/>
      </c>
      <c r="AD77" s="53" t="str">
        <f ca="1">IF(ISBLANK(UPIS!AD10),IF(COUNTA(UPIS!AD7:'UPIS'!AD31)=0,IF(AD65,IF(TODAY()+31&gt;=AD57,CHOOSE(WEEKDAY(AD57),"",Raspored!C6,Raspored!D6,Raspored!E6,Raspored!F6,Raspored!G6,"")),IF(TODAY()&gt;=AD57,CHOOSE(WEEKDAY(AD57),"",Raspored!C14,Raspored!D14,Raspored!E14,Raspored!F14,Raspored!G14,""))),""),UPIS!AD10)</f>
        <v/>
      </c>
      <c r="AE77" s="53">
        <f ca="1">IF(ISBLANK(UPIS!AE10),IF(COUNTA(UPIS!AE7:'UPIS'!AE31)=0,IF(AE65,IF(TODAY()+31&gt;=AE57,CHOOSE(WEEKDAY(AE57),"",Raspored!C6,Raspored!D6,Raspored!E6,Raspored!F6,Raspored!G6,"")),IF(TODAY()&gt;=AE57,CHOOSE(WEEKDAY(AE57),"",Raspored!C14,Raspored!D14,Raspored!E14,Raspored!F14,Raspored!G14,""))),""),UPIS!AE10)</f>
        <v>0</v>
      </c>
      <c r="AF77" s="53">
        <f ca="1">IF(AF7="","",IF(ISBLANK(UPIS!AF10),IF(COUNTA(UPIS!AF7:'UPIS'!AF31)=0,IF(AF65,IF(TODAY()+31&gt;=AF57,CHOOSE(WEEKDAY(AF57),"",Raspored!C6,Raspored!D6,Raspored!E6,Raspored!F6,Raspored!G6,"")),IF(TODAY()&gt;=AF57,CHOOSE(WEEKDAY(AF57),"",Raspored!C14,Raspored!D14,Raspored!E14,Raspored!F14,Raspored!G14,""))),""),UPIS!AF10))</f>
        <v>0</v>
      </c>
      <c r="AG77" s="53">
        <f ca="1">IF(AG7="","",IF(ISBLANK(UPIS!AG10),IF(COUNTA(UPIS!AG7:'UPIS'!AG31)=0,IF(AG65,IF(TODAY()+31&gt;=AG57,CHOOSE(WEEKDAY(AG57),"",Raspored!C6,Raspored!D6,Raspored!E6,Raspored!F6,Raspored!G6,"")),IF(TODAY()&gt;=AG57,CHOOSE(WEEKDAY(AG57),"",Raspored!C14,Raspored!D14,Raspored!E14,Raspored!F14,Raspored!G14,""))),""),UPIS!AG10))</f>
        <v>0</v>
      </c>
      <c r="AH77" s="53" t="str">
        <f ca="1">IF(AH7="","",IF(ISBLANK(UPIS!AH10),IF(COUNTA(UPIS!AH7:'UPIS'!AH31)=0,IF(AH65,IF(TODAY()+31&gt;=AH57,CHOOSE(WEEKDAY(AH57),"",Raspored!C6,Raspored!D6,Raspored!E6,Raspored!F6,Raspored!G6,"")),IF(TODAY()&gt;=AH57,CHOOSE(WEEKDAY(AH57),"",Raspored!C14,Raspored!D14,Raspored!E14,Raspored!F14,Raspored!G14,""))),""),UPIS!AH10))</f>
        <v/>
      </c>
    </row>
    <row r="78" spans="3:41" ht="12" hidden="1" customHeight="1" thickTop="1">
      <c r="D78" s="53">
        <f ca="1">IF(ISBLANK(UPIS!D11),IF(COUNTA(UPIS!D7:'UPIS'!D31)=0,IF(D65,IF(TODAY()+31&gt;=D57,CHOOSE(WEEKDAY(D57),"",Raspored!C7,Raspored!D7,Raspored!E7,Raspored!F7,Raspored!G7,"")),IF(TODAY()&gt;=D57,CHOOSE(WEEKDAY(D57),"",Raspored!C15,Raspored!D15,Raspored!E15,Raspored!F15,Raspored!G15,""))),""),UPIS!D11)</f>
        <v>0</v>
      </c>
      <c r="E78" s="53">
        <f ca="1">IF(ISBLANK(UPIS!E11),IF(COUNTA(UPIS!E7:'UPIS'!E31)=0,IF(E65,IF(TODAY()+31&gt;=E57,CHOOSE(WEEKDAY(E57),"",Raspored!C7,Raspored!D7,Raspored!E7,Raspored!F7,Raspored!G7,"")),IF(TODAY()&gt;=E57,CHOOSE(WEEKDAY(E57),"",Raspored!C15,Raspored!D15,Raspored!E15,Raspored!F15,Raspored!G15,""))),""),UPIS!E11)</f>
        <v>0</v>
      </c>
      <c r="F78" s="53">
        <f ca="1">IF(ISBLANK(UPIS!F11),IF(COUNTA(UPIS!F7:'UPIS'!F31)=0,IF(F65,IF(TODAY()+31&gt;=F57,CHOOSE(WEEKDAY(F57),"",Raspored!C7,Raspored!D7,Raspored!E7,Raspored!F7,Raspored!G7,"")),IF(TODAY()&gt;=F57,CHOOSE(WEEKDAY(F57),"",Raspored!C15,Raspored!D15,Raspored!E15,Raspored!F15,Raspored!G15,""))),""),UPIS!F11)</f>
        <v>0</v>
      </c>
      <c r="G78" s="53">
        <f ca="1">IF(ISBLANK(UPIS!G11),IF(COUNTA(UPIS!G7:'UPIS'!G31)=0,IF(G65,IF(TODAY()+31&gt;=G57,CHOOSE(WEEKDAY(G57),"",Raspored!C7,Raspored!D7,Raspored!E7,Raspored!F7,Raspored!G7,"")),IF(TODAY()&gt;=G57,CHOOSE(WEEKDAY(G57),"",Raspored!C15,Raspored!D15,Raspored!E15,Raspored!F15,Raspored!G15,""))),""),UPIS!G11)</f>
        <v>0</v>
      </c>
      <c r="H78" s="53" t="str">
        <f ca="1">IF(ISBLANK(UPIS!H11),IF(COUNTA(UPIS!H7:'UPIS'!H31)=0,IF(H65,IF(TODAY()+31&gt;=H57,CHOOSE(WEEKDAY(H57),"",Raspored!C7,Raspored!D7,Raspored!E7,Raspored!F7,Raspored!G7,"")),IF(TODAY()&gt;=H57,CHOOSE(WEEKDAY(H57),"",Raspored!C15,Raspored!D15,Raspored!E15,Raspored!F15,Raspored!G15,""))),""),UPIS!H11)</f>
        <v/>
      </c>
      <c r="I78" s="53" t="str">
        <f ca="1">IF(ISBLANK(UPIS!I11),IF(COUNTA(UPIS!I7:'UPIS'!I31)=0,IF(I65,IF(TODAY()+31&gt;=I57,CHOOSE(WEEKDAY(I57),"",Raspored!C7,Raspored!D7,Raspored!E7,Raspored!F7,Raspored!G7,"")),IF(TODAY()&gt;=I57,CHOOSE(WEEKDAY(I57),"",Raspored!C15,Raspored!D15,Raspored!E15,Raspored!F15,Raspored!G15,""))),""),UPIS!I11)</f>
        <v/>
      </c>
      <c r="J78" s="53">
        <f ca="1">IF(ISBLANK(UPIS!J11),IF(COUNTA(UPIS!J7:'UPIS'!J31)=0,IF(J65,IF(TODAY()+31&gt;=J57,CHOOSE(WEEKDAY(J57),"",Raspored!C7,Raspored!D7,Raspored!E7,Raspored!F7,Raspored!G7,"")),IF(TODAY()&gt;=J57,CHOOSE(WEEKDAY(J57),"",Raspored!C15,Raspored!D15,Raspored!E15,Raspored!F15,Raspored!G15,""))),""),UPIS!J11)</f>
        <v>0</v>
      </c>
      <c r="K78" s="53">
        <f ca="1">IF(ISBLANK(UPIS!K11),IF(COUNTA(UPIS!K7:'UPIS'!K31)=0,IF(K65,IF(TODAY()+31&gt;=K57,CHOOSE(WEEKDAY(K57),"",Raspored!C7,Raspored!D7,Raspored!E7,Raspored!F7,Raspored!G7,"")),IF(TODAY()&gt;=K57,CHOOSE(WEEKDAY(K57),"",Raspored!C15,Raspored!D15,Raspored!E15,Raspored!F15,Raspored!G15,""))),""),UPIS!K11)</f>
        <v>0</v>
      </c>
      <c r="L78" s="53">
        <f ca="1">IF(ISBLANK(UPIS!L11),IF(COUNTA(UPIS!L7:'UPIS'!L31)=0,IF(L65,IF(TODAY()+31&gt;=L57,CHOOSE(WEEKDAY(L57),"",Raspored!C7,Raspored!D7,Raspored!E7,Raspored!F7,Raspored!G7,"")),IF(TODAY()&gt;=L57,CHOOSE(WEEKDAY(L57),"",Raspored!C15,Raspored!D15,Raspored!E15,Raspored!F15,Raspored!G15,""))),""),UPIS!L11)</f>
        <v>0</v>
      </c>
      <c r="M78" s="53">
        <f ca="1">IF(ISBLANK(UPIS!M11),IF(COUNTA(UPIS!M7:'UPIS'!M31)=0,IF(M65,IF(TODAY()+31&gt;=M57,CHOOSE(WEEKDAY(M57),"",Raspored!C7,Raspored!D7,Raspored!E7,Raspored!F7,Raspored!G7,"")),IF(TODAY()&gt;=M57,CHOOSE(WEEKDAY(M57),"",Raspored!C15,Raspored!D15,Raspored!E15,Raspored!F15,Raspored!G15,""))),""),UPIS!M11)</f>
        <v>0</v>
      </c>
      <c r="N78" s="53">
        <f ca="1">IF(ISBLANK(UPIS!N11),IF(COUNTA(UPIS!N7:'UPIS'!N31)=0,IF(N65,IF(TODAY()+31&gt;=N57,CHOOSE(WEEKDAY(N57),"",Raspored!C7,Raspored!D7,Raspored!E7,Raspored!F7,Raspored!G7,"")),IF(TODAY()&gt;=N57,CHOOSE(WEEKDAY(N57),"",Raspored!C15,Raspored!D15,Raspored!E15,Raspored!F15,Raspored!G15,""))),""),UPIS!N11)</f>
        <v>0</v>
      </c>
      <c r="O78" s="53" t="str">
        <f ca="1">IF(ISBLANK(UPIS!O11),IF(COUNTA(UPIS!O7:'UPIS'!O31)=0,IF(O65,IF(TODAY()+31&gt;=O57,CHOOSE(WEEKDAY(O57),"",Raspored!C7,Raspored!D7,Raspored!E7,Raspored!F7,Raspored!G7,"")),IF(TODAY()&gt;=O57,CHOOSE(WEEKDAY(O57),"",Raspored!C15,Raspored!D15,Raspored!E15,Raspored!F15,Raspored!G15,""))),""),UPIS!O11)</f>
        <v/>
      </c>
      <c r="P78" s="53" t="str">
        <f ca="1">IF(ISBLANK(UPIS!P11),IF(COUNTA(UPIS!P7:'UPIS'!P31)=0,IF(P65,IF(TODAY()+31&gt;=P57,CHOOSE(WEEKDAY(P57),"",Raspored!C7,Raspored!D7,Raspored!E7,Raspored!F7,Raspored!G7,"")),IF(TODAY()&gt;=P57,CHOOSE(WEEKDAY(P57),"",Raspored!C15,Raspored!D15,Raspored!E15,Raspored!F15,Raspored!G15,""))),""),UPIS!P11)</f>
        <v/>
      </c>
      <c r="Q78" s="53">
        <f ca="1">IF(ISBLANK(UPIS!Q11),IF(COUNTA(UPIS!Q7:'UPIS'!Q31)=0,IF(Q65,IF(TODAY()+31&gt;=Q57,CHOOSE(WEEKDAY(Q57),"",Raspored!C7,Raspored!D7,Raspored!E7,Raspored!F7,Raspored!G7,"")),IF(TODAY()&gt;=Q57,CHOOSE(WEEKDAY(Q57),"",Raspored!C15,Raspored!D15,Raspored!E15,Raspored!F15,Raspored!G15,""))),""),UPIS!Q11)</f>
        <v>0</v>
      </c>
      <c r="R78" s="53">
        <f ca="1">IF(ISBLANK(UPIS!R11),IF(COUNTA(UPIS!R7:'UPIS'!R31)=0,IF(R65,IF(TODAY()+31&gt;=R57,CHOOSE(WEEKDAY(R57),"",Raspored!C7,Raspored!D7,Raspored!E7,Raspored!F7,Raspored!G7,"")),IF(TODAY()&gt;=R57,CHOOSE(WEEKDAY(R57),"",Raspored!C15,Raspored!D15,Raspored!E15,Raspored!F15,Raspored!G15,""))),""),UPIS!R11)</f>
        <v>0</v>
      </c>
      <c r="S78" s="53">
        <f ca="1">IF(ISBLANK(UPIS!S11),IF(COUNTA(UPIS!S7:'UPIS'!S31)=0,IF(S65,IF(TODAY()+31&gt;=S57,CHOOSE(WEEKDAY(S57),"",Raspored!C7,Raspored!D7,Raspored!E7,Raspored!F7,Raspored!G7,"")),IF(TODAY()&gt;=S57,CHOOSE(WEEKDAY(S57),"",Raspored!C15,Raspored!D15,Raspored!E15,Raspored!F15,Raspored!G15,""))),""),UPIS!S11)</f>
        <v>0</v>
      </c>
      <c r="T78" s="53">
        <f ca="1">IF(ISBLANK(UPIS!T11),IF(COUNTA(UPIS!T7:'UPIS'!T31)=0,IF(T65,IF(TODAY()+31&gt;=T57,CHOOSE(WEEKDAY(T57),"",Raspored!C7,Raspored!D7,Raspored!E7,Raspored!F7,Raspored!G7,"")),IF(TODAY()&gt;=T57,CHOOSE(WEEKDAY(T57),"",Raspored!C15,Raspored!D15,Raspored!E15,Raspored!F15,Raspored!G15,""))),""),UPIS!T11)</f>
        <v>0</v>
      </c>
      <c r="U78" s="53">
        <f ca="1">IF(ISBLANK(UPIS!U11),IF(COUNTA(UPIS!U7:'UPIS'!U31)=0,IF(U65,IF(TODAY()+31&gt;=U57,CHOOSE(WEEKDAY(U57),"",Raspored!C7,Raspored!D7,Raspored!E7,Raspored!F7,Raspored!G7,"")),IF(TODAY()&gt;=U57,CHOOSE(WEEKDAY(U57),"",Raspored!C15,Raspored!D15,Raspored!E15,Raspored!F15,Raspored!G15,""))),""),UPIS!U11)</f>
        <v>0</v>
      </c>
      <c r="V78" s="53" t="str">
        <f ca="1">IF(ISBLANK(UPIS!V11),IF(COUNTA(UPIS!V7:'UPIS'!V31)=0,IF(V65,IF(TODAY()+31&gt;=V57,CHOOSE(WEEKDAY(V57),"",Raspored!C7,Raspored!D7,Raspored!E7,Raspored!F7,Raspored!G7,"")),IF(TODAY()&gt;=V57,CHOOSE(WEEKDAY(V57),"",Raspored!C15,Raspored!D15,Raspored!E15,Raspored!F15,Raspored!G15,""))),""),UPIS!V11)</f>
        <v/>
      </c>
      <c r="W78" s="53" t="str">
        <f ca="1">IF(ISBLANK(UPIS!W11),IF(COUNTA(UPIS!W7:'UPIS'!W31)=0,IF(W65,IF(TODAY()+31&gt;=W57,CHOOSE(WEEKDAY(W57),"",Raspored!C7,Raspored!D7,Raspored!E7,Raspored!F7,Raspored!G7,"")),IF(TODAY()&gt;=W57,CHOOSE(WEEKDAY(W57),"",Raspored!C15,Raspored!D15,Raspored!E15,Raspored!F15,Raspored!G15,""))),""),UPIS!W11)</f>
        <v/>
      </c>
      <c r="X78" s="53">
        <f ca="1">IF(ISBLANK(UPIS!X11),IF(COUNTA(UPIS!X7:'UPIS'!X31)=0,IF(X65,IF(TODAY()+31&gt;=X57,CHOOSE(WEEKDAY(X57),"",Raspored!C7,Raspored!D7,Raspored!E7,Raspored!F7,Raspored!G7,"")),IF(TODAY()&gt;=X57,CHOOSE(WEEKDAY(X57),"",Raspored!C15,Raspored!D15,Raspored!E15,Raspored!F15,Raspored!G15,""))),""),UPIS!X11)</f>
        <v>0</v>
      </c>
      <c r="Y78" s="53">
        <f ca="1">IF(ISBLANK(UPIS!Y11),IF(COUNTA(UPIS!Y7:'UPIS'!Y31)=0,IF(Y65,IF(TODAY()+31&gt;=Y57,CHOOSE(WEEKDAY(Y57),"",Raspored!C7,Raspored!D7,Raspored!E7,Raspored!F7,Raspored!G7,"")),IF(TODAY()&gt;=Y57,CHOOSE(WEEKDAY(Y57),"",Raspored!C15,Raspored!D15,Raspored!E15,Raspored!F15,Raspored!G15,""))),""),UPIS!Y11)</f>
        <v>0</v>
      </c>
      <c r="Z78" s="53">
        <f ca="1">IF(ISBLANK(UPIS!Z11),IF(COUNTA(UPIS!Z7:'UPIS'!Z31)=0,IF(Z65,IF(TODAY()+31&gt;=Z57,CHOOSE(WEEKDAY(Z57),"",Raspored!C7,Raspored!D7,Raspored!E7,Raspored!F7,Raspored!G7,"")),IF(TODAY()&gt;=Z57,CHOOSE(WEEKDAY(Z57),"",Raspored!C15,Raspored!D15,Raspored!E15,Raspored!F15,Raspored!G15,""))),""),UPIS!Z11)</f>
        <v>0</v>
      </c>
      <c r="AA78" s="53">
        <f ca="1">IF(ISBLANK(UPIS!AA11),IF(COUNTA(UPIS!AA7:'UPIS'!AA31)=0,IF(AA65,IF(TODAY()+31&gt;=AA57,CHOOSE(WEEKDAY(AA57),"",Raspored!C7,Raspored!D7,Raspored!E7,Raspored!F7,Raspored!G7,"")),IF(TODAY()&gt;=AA57,CHOOSE(WEEKDAY(AA57),"",Raspored!C15,Raspored!D15,Raspored!E15,Raspored!F15,Raspored!G15,""))),""),UPIS!AA11)</f>
        <v>0</v>
      </c>
      <c r="AB78" s="53">
        <f ca="1">IF(ISBLANK(UPIS!AB11),IF(COUNTA(UPIS!AB7:'UPIS'!AB31)=0,IF(AB65,IF(TODAY()+31&gt;=AB57,CHOOSE(WEEKDAY(AB57),"",Raspored!C7,Raspored!D7,Raspored!E7,Raspored!F7,Raspored!G7,"")),IF(TODAY()&gt;=AB57,CHOOSE(WEEKDAY(AB57),"",Raspored!C15,Raspored!D15,Raspored!E15,Raspored!F15,Raspored!G15,""))),""),UPIS!AB11)</f>
        <v>0</v>
      </c>
      <c r="AC78" s="53" t="str">
        <f ca="1">IF(ISBLANK(UPIS!AC11),IF(COUNTA(UPIS!AC7:'UPIS'!AC31)=0,IF(AC65,IF(TODAY()+31&gt;=AC57,CHOOSE(WEEKDAY(AC57),"",Raspored!C7,Raspored!D7,Raspored!E7,Raspored!F7,Raspored!G7,"")),IF(TODAY()&gt;=AC57,CHOOSE(WEEKDAY(AC57),"",Raspored!C15,Raspored!D15,Raspored!E15,Raspored!F15,Raspored!G15,""))),""),UPIS!AC11)</f>
        <v/>
      </c>
      <c r="AD78" s="53" t="str">
        <f ca="1">IF(ISBLANK(UPIS!AD11),IF(COUNTA(UPIS!AD7:'UPIS'!AD31)=0,IF(AD65,IF(TODAY()+31&gt;=AD57,CHOOSE(WEEKDAY(AD57),"",Raspored!C7,Raspored!D7,Raspored!E7,Raspored!F7,Raspored!G7,"")),IF(TODAY()&gt;=AD57,CHOOSE(WEEKDAY(AD57),"",Raspored!C15,Raspored!D15,Raspored!E15,Raspored!F15,Raspored!G15,""))),""),UPIS!AD11)</f>
        <v/>
      </c>
      <c r="AE78" s="53">
        <f ca="1">IF(ISBLANK(UPIS!AE11),IF(COUNTA(UPIS!AE7:'UPIS'!AE31)=0,IF(AE65,IF(TODAY()+31&gt;=AE57,CHOOSE(WEEKDAY(AE57),"",Raspored!C7,Raspored!D7,Raspored!E7,Raspored!F7,Raspored!G7,"")),IF(TODAY()&gt;=AE57,CHOOSE(WEEKDAY(AE57),"",Raspored!C15,Raspored!D15,Raspored!E15,Raspored!F15,Raspored!G15,""))),""),UPIS!AE11)</f>
        <v>0</v>
      </c>
      <c r="AF78" s="53">
        <f ca="1">IF(AF7="","",IF(ISBLANK(UPIS!AF11),IF(COUNTA(UPIS!AF7:'UPIS'!AF31)=0,IF(AF65,IF(TODAY()+31&gt;=AF57,CHOOSE(WEEKDAY(AF57),"",Raspored!C7,Raspored!D7,Raspored!E7,Raspored!F7,Raspored!G7,"")),IF(TODAY()&gt;=AF57,CHOOSE(WEEKDAY(AF57),"",Raspored!C15,Raspored!D15,Raspored!E15,Raspored!F15,Raspored!G15,""))),""),UPIS!AF11))</f>
        <v>0</v>
      </c>
      <c r="AG78" s="53">
        <f ca="1">IF(AG7="","",IF(ISBLANK(UPIS!AG11),IF(COUNTA(UPIS!AG7:'UPIS'!AG31)=0,IF(AG65,IF(TODAY()+31&gt;=AG57,CHOOSE(WEEKDAY(AG57),"",Raspored!C7,Raspored!D7,Raspored!E7,Raspored!F7,Raspored!G7,"")),IF(TODAY()&gt;=AG57,CHOOSE(WEEKDAY(AG57),"",Raspored!C15,Raspored!D15,Raspored!E15,Raspored!F15,Raspored!G15,""))),""),UPIS!AG11))</f>
        <v>0</v>
      </c>
      <c r="AH78" s="53" t="str">
        <f ca="1">IF(AH7="","",IF(ISBLANK(UPIS!AH11),IF(COUNTA(UPIS!AH7:'UPIS'!AH31)=0,IF(AH65,IF(TODAY()+31&gt;=AH57,CHOOSE(WEEKDAY(AH57),"",Raspored!C7,Raspored!D7,Raspored!E7,Raspored!F7,Raspored!G7,"")),IF(TODAY()&gt;=AH57,CHOOSE(WEEKDAY(AH57),"",Raspored!C15,Raspored!D15,Raspored!E15,Raspored!F15,Raspored!G15,""))),""),UPIS!AH11))</f>
        <v/>
      </c>
    </row>
    <row r="79" spans="3:41" ht="17.399999999999999" hidden="1" customHeight="1" thickBot="1">
      <c r="D79" s="107">
        <f ca="1">IFERROR(D78-D77,0)*24</f>
        <v>0</v>
      </c>
      <c r="E79" s="107">
        <f t="shared" ref="E79:AH79" ca="1" si="6">IFERROR(E78-E77,0)*24</f>
        <v>0</v>
      </c>
      <c r="F79" s="107">
        <f t="shared" ca="1" si="6"/>
        <v>0</v>
      </c>
      <c r="G79" s="107">
        <f t="shared" ca="1" si="6"/>
        <v>0</v>
      </c>
      <c r="H79" s="107">
        <f t="shared" ca="1" si="6"/>
        <v>0</v>
      </c>
      <c r="I79" s="107">
        <f t="shared" ca="1" si="6"/>
        <v>0</v>
      </c>
      <c r="J79" s="107">
        <f t="shared" ca="1" si="6"/>
        <v>0</v>
      </c>
      <c r="K79" s="107">
        <f t="shared" ca="1" si="6"/>
        <v>0</v>
      </c>
      <c r="L79" s="107">
        <f t="shared" ca="1" si="6"/>
        <v>0</v>
      </c>
      <c r="M79" s="107">
        <f t="shared" ca="1" si="6"/>
        <v>0</v>
      </c>
      <c r="N79" s="107">
        <f t="shared" ca="1" si="6"/>
        <v>0</v>
      </c>
      <c r="O79" s="107">
        <f t="shared" ca="1" si="6"/>
        <v>0</v>
      </c>
      <c r="P79" s="107">
        <f t="shared" ca="1" si="6"/>
        <v>0</v>
      </c>
      <c r="Q79" s="107">
        <f t="shared" ca="1" si="6"/>
        <v>0</v>
      </c>
      <c r="R79" s="107">
        <f t="shared" ca="1" si="6"/>
        <v>0</v>
      </c>
      <c r="S79" s="107">
        <f t="shared" ca="1" si="6"/>
        <v>0</v>
      </c>
      <c r="T79" s="107">
        <f t="shared" ca="1" si="6"/>
        <v>0</v>
      </c>
      <c r="U79" s="107">
        <f t="shared" ca="1" si="6"/>
        <v>0</v>
      </c>
      <c r="V79" s="107">
        <f t="shared" ca="1" si="6"/>
        <v>0</v>
      </c>
      <c r="W79" s="107">
        <f t="shared" ca="1" si="6"/>
        <v>0</v>
      </c>
      <c r="X79" s="107">
        <f t="shared" ca="1" si="6"/>
        <v>0</v>
      </c>
      <c r="Y79" s="107">
        <f t="shared" ca="1" si="6"/>
        <v>0</v>
      </c>
      <c r="Z79" s="107">
        <f t="shared" ca="1" si="6"/>
        <v>0</v>
      </c>
      <c r="AA79" s="107">
        <f t="shared" ca="1" si="6"/>
        <v>0</v>
      </c>
      <c r="AB79" s="107">
        <f t="shared" ca="1" si="6"/>
        <v>0</v>
      </c>
      <c r="AC79" s="107">
        <f t="shared" ca="1" si="6"/>
        <v>0</v>
      </c>
      <c r="AD79" s="107">
        <f t="shared" ca="1" si="6"/>
        <v>0</v>
      </c>
      <c r="AE79" s="107">
        <f t="shared" ca="1" si="6"/>
        <v>0</v>
      </c>
      <c r="AF79" s="107">
        <f t="shared" ca="1" si="6"/>
        <v>0</v>
      </c>
      <c r="AG79" s="107">
        <f t="shared" ca="1" si="6"/>
        <v>0</v>
      </c>
      <c r="AH79" s="107">
        <f t="shared" ca="1" si="6"/>
        <v>0</v>
      </c>
    </row>
    <row r="80" spans="3:41" ht="7.8" hidden="1" customHeight="1" thickTop="1"/>
    <row r="81" spans="2:42" ht="8.4" hidden="1" customHeight="1">
      <c r="D81" s="37" t="str">
        <f ca="1">IF(AND(D65=FALSE,COUNTA(UPIS!D18:'UPIS'!D31)&lt;&gt;0),1,"")</f>
        <v/>
      </c>
      <c r="E81" s="37" t="str">
        <f ca="1">IF(AND(E65=FALSE,COUNTA(UPIS!E18:'UPIS'!E31)&lt;&gt;0),1,"")</f>
        <v/>
      </c>
      <c r="F81" s="37" t="str">
        <f ca="1">IF(AND(F65=FALSE,COUNTA(UPIS!F18:'UPIS'!F31)&lt;&gt;0),1,"")</f>
        <v/>
      </c>
      <c r="G81" s="37" t="str">
        <f ca="1">IF(AND(G65=FALSE,COUNTA(UPIS!G18:'UPIS'!G31)&lt;&gt;0),1,"")</f>
        <v/>
      </c>
      <c r="H81" s="37" t="str">
        <f ca="1">IF(AND(H65=FALSE,COUNTA(UPIS!H18:'UPIS'!H31)&lt;&gt;0),1,"")</f>
        <v/>
      </c>
      <c r="I81" s="37" t="str">
        <f ca="1">IF(AND(I65=FALSE,COUNTA(UPIS!I18:'UPIS'!I31)&lt;&gt;0),1,"")</f>
        <v/>
      </c>
      <c r="J81" s="37" t="str">
        <f ca="1">IF(AND(J65=FALSE,COUNTA(UPIS!J18:'UPIS'!J31)&lt;&gt;0),1,"")</f>
        <v/>
      </c>
      <c r="K81" s="37" t="str">
        <f ca="1">IF(AND(K65=FALSE,COUNTA(UPIS!K18:'UPIS'!K31)&lt;&gt;0),1,"")</f>
        <v/>
      </c>
      <c r="L81" s="37" t="str">
        <f ca="1">IF(AND(L65=FALSE,COUNTA(UPIS!L18:'UPIS'!L31)&lt;&gt;0),1,"")</f>
        <v/>
      </c>
      <c r="M81" s="37" t="str">
        <f ca="1">IF(AND(M65=FALSE,COUNTA(UPIS!M18:'UPIS'!M31)&lt;&gt;0),1,"")</f>
        <v/>
      </c>
      <c r="N81" s="37" t="str">
        <f ca="1">IF(AND(N65=FALSE,COUNTA(UPIS!N18:'UPIS'!N31)&lt;&gt;0),1,"")</f>
        <v/>
      </c>
      <c r="O81" s="37" t="str">
        <f ca="1">IF(AND(O65=FALSE,COUNTA(UPIS!O18:'UPIS'!O31)&lt;&gt;0),1,"")</f>
        <v/>
      </c>
      <c r="P81" s="37" t="str">
        <f ca="1">IF(AND(P65=FALSE,COUNTA(UPIS!P18:'UPIS'!P31)&lt;&gt;0),1,"")</f>
        <v/>
      </c>
      <c r="Q81" s="37" t="str">
        <f ca="1">IF(AND(Q65=FALSE,COUNTA(UPIS!Q18:'UPIS'!Q31)&lt;&gt;0),1,"")</f>
        <v/>
      </c>
      <c r="R81" s="37" t="str">
        <f ca="1">IF(AND(R65=FALSE,COUNTA(UPIS!R18:'UPIS'!R31)&lt;&gt;0),1,"")</f>
        <v/>
      </c>
      <c r="S81" s="37" t="str">
        <f ca="1">IF(AND(S65=FALSE,COUNTA(UPIS!S18:'UPIS'!S31)&lt;&gt;0),1,"")</f>
        <v/>
      </c>
      <c r="T81" s="37" t="str">
        <f ca="1">IF(AND(T65=FALSE,COUNTA(UPIS!T18:'UPIS'!T31)&lt;&gt;0),1,"")</f>
        <v/>
      </c>
      <c r="U81" s="37" t="str">
        <f ca="1">IF(AND(U65=FALSE,COUNTA(UPIS!U18:'UPIS'!U31)&lt;&gt;0),1,"")</f>
        <v/>
      </c>
      <c r="V81" s="37" t="str">
        <f ca="1">IF(AND(V65=FALSE,COUNTA(UPIS!V18:'UPIS'!V31)&lt;&gt;0),1,"")</f>
        <v/>
      </c>
      <c r="W81" s="37" t="str">
        <f ca="1">IF(AND(W65=FALSE,COUNTA(UPIS!W18:'UPIS'!W31)&lt;&gt;0),1,"")</f>
        <v/>
      </c>
      <c r="X81" s="37" t="str">
        <f ca="1">IF(AND(X65=FALSE,COUNTA(UPIS!X18:'UPIS'!X31)&lt;&gt;0),1,"")</f>
        <v/>
      </c>
      <c r="Y81" s="37" t="str">
        <f ca="1">IF(AND(Y65=FALSE,COUNTA(UPIS!Y18:'UPIS'!Y31)&lt;&gt;0),1,"")</f>
        <v/>
      </c>
      <c r="Z81" s="37" t="str">
        <f ca="1">IF(AND(Z65=FALSE,COUNTA(UPIS!Z18:'UPIS'!Z31)&lt;&gt;0),1,"")</f>
        <v/>
      </c>
      <c r="AA81" s="37" t="str">
        <f ca="1">IF(AND(AA65=FALSE,COUNTA(UPIS!AA18:'UPIS'!AA31)&lt;&gt;0),1,"")</f>
        <v/>
      </c>
      <c r="AB81" s="37" t="str">
        <f ca="1">IF(AND(AB65=FALSE,COUNTA(UPIS!AB18:'UPIS'!AB31)&lt;&gt;0),1,"")</f>
        <v/>
      </c>
      <c r="AC81" s="37" t="str">
        <f ca="1">IF(AND(AC65=FALSE,COUNTA(UPIS!AC18:'UPIS'!AC31)&lt;&gt;0),1,"")</f>
        <v/>
      </c>
      <c r="AD81" s="37" t="str">
        <f ca="1">IF(AND(AD65=FALSE,COUNTA(UPIS!AD18:'UPIS'!AD31)&lt;&gt;0),1,"")</f>
        <v/>
      </c>
      <c r="AE81" s="37" t="str">
        <f ca="1">IF(AND(AE65=FALSE,COUNTA(UPIS!AE18:'UPIS'!AE31)&lt;&gt;0),1,"")</f>
        <v/>
      </c>
      <c r="AF81" s="37" t="str">
        <f ca="1">IF(AND(AF65=FALSE,COUNTA(UPIS!AF18:'UPIS'!AF31)&lt;&gt;0),1,"")</f>
        <v/>
      </c>
      <c r="AG81" s="37" t="str">
        <f ca="1">IF(AND(AG65=FALSE,COUNTA(UPIS!AG18:'UPIS'!AG31)&lt;&gt;0),1,"")</f>
        <v/>
      </c>
      <c r="AH81" s="37" t="str">
        <f>IF(AND(AH65=FALSE,COUNTA(UPIS!AH18:'UPIS'!AH31)&lt;&gt;0),1,"")</f>
        <v/>
      </c>
      <c r="AL81" s="2" t="s">
        <v>84</v>
      </c>
      <c r="AP81" s="2">
        <f ca="1">SUM(D81:AH81)</f>
        <v>0</v>
      </c>
    </row>
    <row r="82" spans="2:42" ht="6" hidden="1" customHeight="1">
      <c r="D82" s="108" t="str">
        <f>IF(COUNT(UPIS!D7:'UPIS'!D11)=4,1,IF(COUNT(D11,D14)=2,1,""))</f>
        <v/>
      </c>
      <c r="E82" s="108" t="str">
        <f>IF(COUNT(UPIS!E7:'UPIS'!E11)=4,1,IF(COUNT(E11,E14)=2,1,""))</f>
        <v/>
      </c>
      <c r="F82" s="108" t="str">
        <f>IF(COUNT(UPIS!F7:'UPIS'!F11)=4,1,IF(COUNT(F11,F14)=2,1,""))</f>
        <v/>
      </c>
      <c r="G82" s="108" t="str">
        <f>IF(COUNT(UPIS!G7:'UPIS'!G11)=4,1,IF(COUNT(G11,G14)=2,1,""))</f>
        <v/>
      </c>
      <c r="H82" s="108" t="str">
        <f>IF(COUNT(UPIS!H7:'UPIS'!H11)=4,1,IF(COUNT(H11,H14)=2,1,""))</f>
        <v/>
      </c>
      <c r="I82" s="108" t="str">
        <f>IF(COUNT(UPIS!I7:'UPIS'!I11)=4,1,IF(COUNT(I11,I14)=2,1,""))</f>
        <v/>
      </c>
      <c r="J82" s="108" t="str">
        <f>IF(COUNT(UPIS!J7:'UPIS'!J11)=4,1,IF(COUNT(J11,J14)=2,1,""))</f>
        <v/>
      </c>
      <c r="K82" s="108" t="str">
        <f>IF(COUNT(UPIS!K7:'UPIS'!K11)=4,1,IF(COUNT(K11,K14)=2,1,""))</f>
        <v/>
      </c>
      <c r="L82" s="108" t="str">
        <f>IF(COUNT(UPIS!L7:'UPIS'!L11)=4,1,IF(COUNT(L11,L14)=2,1,""))</f>
        <v/>
      </c>
      <c r="M82" s="108" t="str">
        <f>IF(COUNT(UPIS!M7:'UPIS'!M11)=4,1,IF(COUNT(M11,M14)=2,1,""))</f>
        <v/>
      </c>
      <c r="N82" s="108" t="str">
        <f>IF(COUNT(UPIS!N7:'UPIS'!N11)=4,1,IF(COUNT(N11,N14)=2,1,""))</f>
        <v/>
      </c>
      <c r="O82" s="108" t="str">
        <f>IF(COUNT(UPIS!O7:'UPIS'!O11)=4,1,IF(COUNT(O11,O14)=2,1,""))</f>
        <v/>
      </c>
      <c r="P82" s="108" t="str">
        <f>IF(COUNT(UPIS!P7:'UPIS'!P11)=4,1,IF(COUNT(P11,P14)=2,1,""))</f>
        <v/>
      </c>
      <c r="Q82" s="108" t="str">
        <f>IF(COUNT(UPIS!Q7:'UPIS'!Q11)=4,1,IF(COUNT(Q11,Q14)=2,1,""))</f>
        <v/>
      </c>
      <c r="R82" s="108" t="str">
        <f>IF(COUNT(UPIS!R7:'UPIS'!R11)=4,1,IF(COUNT(R11,R14)=2,1,""))</f>
        <v/>
      </c>
      <c r="S82" s="108" t="str">
        <f>IF(COUNT(UPIS!S7:'UPIS'!S11)=4,1,IF(COUNT(S11,S14)=2,1,""))</f>
        <v/>
      </c>
      <c r="T82" s="108" t="str">
        <f>IF(COUNT(UPIS!T7:'UPIS'!T11)=4,1,IF(COUNT(T11,T14)=2,1,""))</f>
        <v/>
      </c>
      <c r="U82" s="108" t="str">
        <f>IF(COUNT(UPIS!U7:'UPIS'!U11)=4,1,IF(COUNT(U11,U14)=2,1,""))</f>
        <v/>
      </c>
      <c r="V82" s="108" t="str">
        <f>IF(COUNT(UPIS!V7:'UPIS'!V11)=4,1,IF(COUNT(V11,V14)=2,1,""))</f>
        <v/>
      </c>
      <c r="W82" s="108" t="str">
        <f>IF(COUNT(UPIS!W7:'UPIS'!W11)=4,1,IF(COUNT(W11,W14)=2,1,""))</f>
        <v/>
      </c>
      <c r="X82" s="108" t="str">
        <f>IF(COUNT(UPIS!X7:'UPIS'!X11)=4,1,IF(COUNT(X11,X14)=2,1,""))</f>
        <v/>
      </c>
      <c r="Y82" s="108" t="str">
        <f>IF(COUNT(UPIS!Y7:'UPIS'!Y11)=4,1,IF(COUNT(Y11,Y14)=2,1,""))</f>
        <v/>
      </c>
      <c r="Z82" s="108" t="str">
        <f>IF(COUNT(UPIS!Z7:'UPIS'!Z11)=4,1,IF(COUNT(Z11,Z14)=2,1,""))</f>
        <v/>
      </c>
      <c r="AA82" s="108" t="str">
        <f>IF(COUNT(UPIS!AA7:'UPIS'!AA11)=4,1,IF(COUNT(AA11,AA14)=2,1,""))</f>
        <v/>
      </c>
      <c r="AB82" s="108" t="str">
        <f>IF(COUNT(UPIS!AB7:'UPIS'!AB11)=4,1,IF(COUNT(AB11,AB14)=2,1,""))</f>
        <v/>
      </c>
      <c r="AC82" s="108" t="str">
        <f>IF(COUNT(UPIS!AC7:'UPIS'!AC11)=4,1,IF(COUNT(AC11,AC14)=2,1,""))</f>
        <v/>
      </c>
      <c r="AD82" s="108" t="str">
        <f>IF(COUNT(UPIS!AD7:'UPIS'!AD11)=4,1,IF(COUNT(AD11,AD14)=2,1,""))</f>
        <v/>
      </c>
      <c r="AE82" s="108" t="str">
        <f>IF(COUNT(UPIS!AE7:'UPIS'!AE11)=4,1,IF(COUNT(AE11,AE14)=2,1,""))</f>
        <v/>
      </c>
      <c r="AF82" s="108" t="str">
        <f>IF(COUNT(UPIS!AF7:'UPIS'!AF11)=4,1,IF(COUNT(AF11,AF14)=2,1,""))</f>
        <v/>
      </c>
      <c r="AG82" s="108" t="str">
        <f>IF(COUNT(UPIS!AG7:'UPIS'!AG11)=4,1,IF(COUNT(AG11,AG14)=2,1,""))</f>
        <v/>
      </c>
      <c r="AH82" s="108" t="str">
        <f>IF(COUNT(UPIS!AH7:'UPIS'!AH11)=4,1,IF(COUNT(AH11,AH14)=2,1,""))</f>
        <v/>
      </c>
      <c r="AL82" s="109" t="s">
        <v>81</v>
      </c>
      <c r="AM82" s="2">
        <f>IF(Raspored!J14=0,0,COUNT(D82:AH82)*D52)</f>
        <v>0</v>
      </c>
    </row>
    <row r="83" spans="2:42" hidden="1">
      <c r="B83" s="119"/>
      <c r="D83" s="2" t="str">
        <f ca="1">IF(AND(D82=1,D65=FALSE),1,"")</f>
        <v/>
      </c>
      <c r="E83" s="2" t="str">
        <f t="shared" ref="E83:AH83" ca="1" si="7">IF(AND(E82=1,E65=FALSE),1,"")</f>
        <v/>
      </c>
      <c r="F83" s="2" t="str">
        <f t="shared" ca="1" si="7"/>
        <v/>
      </c>
      <c r="G83" s="2" t="str">
        <f t="shared" ca="1" si="7"/>
        <v/>
      </c>
      <c r="H83" s="2" t="str">
        <f t="shared" ca="1" si="7"/>
        <v/>
      </c>
      <c r="I83" s="2" t="str">
        <f t="shared" ca="1" si="7"/>
        <v/>
      </c>
      <c r="J83" s="2" t="str">
        <f t="shared" ca="1" si="7"/>
        <v/>
      </c>
      <c r="K83" s="2" t="str">
        <f t="shared" ca="1" si="7"/>
        <v/>
      </c>
      <c r="L83" s="2" t="str">
        <f t="shared" ca="1" si="7"/>
        <v/>
      </c>
      <c r="M83" s="2" t="str">
        <f t="shared" ca="1" si="7"/>
        <v/>
      </c>
      <c r="N83" s="2" t="str">
        <f t="shared" ca="1" si="7"/>
        <v/>
      </c>
      <c r="O83" s="2" t="str">
        <f t="shared" ca="1" si="7"/>
        <v/>
      </c>
      <c r="P83" s="2" t="str">
        <f t="shared" ca="1" si="7"/>
        <v/>
      </c>
      <c r="Q83" s="2" t="str">
        <f t="shared" ca="1" si="7"/>
        <v/>
      </c>
      <c r="R83" s="2" t="str">
        <f t="shared" ca="1" si="7"/>
        <v/>
      </c>
      <c r="S83" s="2" t="str">
        <f t="shared" ca="1" si="7"/>
        <v/>
      </c>
      <c r="T83" s="2" t="str">
        <f t="shared" ca="1" si="7"/>
        <v/>
      </c>
      <c r="U83" s="2" t="str">
        <f t="shared" ca="1" si="7"/>
        <v/>
      </c>
      <c r="V83" s="2" t="str">
        <f t="shared" ca="1" si="7"/>
        <v/>
      </c>
      <c r="W83" s="2" t="str">
        <f t="shared" ca="1" si="7"/>
        <v/>
      </c>
      <c r="X83" s="2" t="str">
        <f t="shared" ca="1" si="7"/>
        <v/>
      </c>
      <c r="Y83" s="2" t="str">
        <f t="shared" ca="1" si="7"/>
        <v/>
      </c>
      <c r="Z83" s="2" t="str">
        <f t="shared" ca="1" si="7"/>
        <v/>
      </c>
      <c r="AA83" s="2" t="str">
        <f t="shared" ca="1" si="7"/>
        <v/>
      </c>
      <c r="AB83" s="2" t="str">
        <f t="shared" ca="1" si="7"/>
        <v/>
      </c>
      <c r="AC83" s="2" t="str">
        <f t="shared" ca="1" si="7"/>
        <v/>
      </c>
      <c r="AD83" s="2" t="str">
        <f t="shared" ca="1" si="7"/>
        <v/>
      </c>
      <c r="AE83" s="2" t="str">
        <f t="shared" ca="1" si="7"/>
        <v/>
      </c>
      <c r="AF83" s="2" t="str">
        <f t="shared" ca="1" si="7"/>
        <v/>
      </c>
      <c r="AG83" s="2" t="str">
        <f t="shared" ca="1" si="7"/>
        <v/>
      </c>
      <c r="AH83" s="2" t="str">
        <f t="shared" si="7"/>
        <v/>
      </c>
      <c r="AL83" s="2" t="s">
        <v>83</v>
      </c>
      <c r="AO83" s="2">
        <f ca="1">SUM(D83:AH83)</f>
        <v>0</v>
      </c>
    </row>
    <row r="85" spans="2:42" ht="40.200000000000003" customHeight="1"/>
  </sheetData>
  <sheetProtection formatCells="0" formatColumns="0" formatRows="0" insertColumns="0" insertRows="0" insertHyperlinks="0" deleteColumns="0" deleteRows="0" sort="0" autoFilter="0" pivotTables="0"/>
  <mergeCells count="8">
    <mergeCell ref="B9:B10"/>
    <mergeCell ref="D5:AH5"/>
    <mergeCell ref="D4:AH4"/>
    <mergeCell ref="AI5:AL5"/>
    <mergeCell ref="AI6:AI8"/>
    <mergeCell ref="AJ6:AJ8"/>
    <mergeCell ref="AK6:AK8"/>
    <mergeCell ref="AL6:AL8"/>
  </mergeCells>
  <conditionalFormatting sqref="D6:AH6">
    <cfRule type="containsText" dxfId="5" priority="5" operator="containsText" text="Su">
      <formula>NOT(ISERROR(SEARCH("Su",D6)))</formula>
    </cfRule>
    <cfRule type="containsText" dxfId="4" priority="6" operator="containsText" text="Ne">
      <formula>NOT(ISERROR(SEARCH("Ne",D6)))</formula>
    </cfRule>
  </conditionalFormatting>
  <conditionalFormatting sqref="L59">
    <cfRule type="containsText" dxfId="3" priority="3" operator="containsText" text="Po">
      <formula>NOT(ISERROR(SEARCH("Po",L59)))</formula>
    </cfRule>
    <cfRule type="colorScale" priority="4">
      <colorScale>
        <cfvo type="formula" val="&quot;&quot;&quot;Po&quot;&quot;&quot;"/>
        <cfvo type="max"/>
        <color rgb="FFFF7128"/>
        <color rgb="FFFFEF9C"/>
      </colorScale>
    </cfRule>
  </conditionalFormatting>
  <pageMargins left="0.25" right="0.25" top="0.75" bottom="0.75" header="0.3" footer="0.3"/>
  <pageSetup paperSize="9" scale="63" fitToHeight="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G37"/>
  <sheetViews>
    <sheetView workbookViewId="0">
      <selection activeCell="H22" sqref="H22"/>
    </sheetView>
  </sheetViews>
  <sheetFormatPr defaultRowHeight="14.4"/>
  <cols>
    <col min="1" max="1" width="9" customWidth="1"/>
    <col min="2" max="2" width="25.5546875" customWidth="1"/>
    <col min="3" max="3" width="13.109375" customWidth="1"/>
    <col min="4" max="4" width="15.109375" customWidth="1"/>
    <col min="5" max="5" width="15.33203125" customWidth="1"/>
    <col min="6" max="6" width="16.33203125" customWidth="1"/>
    <col min="7" max="7" width="13.5546875" customWidth="1"/>
    <col min="8" max="9" width="4" customWidth="1"/>
    <col min="10" max="10" width="6.88671875" customWidth="1"/>
    <col min="11" max="32" width="4" customWidth="1"/>
    <col min="33" max="33" width="2.6640625" customWidth="1"/>
    <col min="34" max="34" width="4" customWidth="1"/>
  </cols>
  <sheetData>
    <row r="1" spans="2:32" ht="24" thickBot="1">
      <c r="D1" s="47" t="s">
        <v>70</v>
      </c>
    </row>
    <row r="2" spans="2:32" ht="15.6" thickTop="1" thickBot="1">
      <c r="B2" s="94"/>
      <c r="C2" s="94" t="s">
        <v>87</v>
      </c>
      <c r="D2" s="94" t="s">
        <v>66</v>
      </c>
      <c r="E2" s="94" t="s">
        <v>67</v>
      </c>
      <c r="F2" s="94" t="s">
        <v>68</v>
      </c>
      <c r="G2" s="94" t="s">
        <v>69</v>
      </c>
      <c r="J2" s="123"/>
      <c r="K2" t="s">
        <v>86</v>
      </c>
    </row>
    <row r="3" spans="2:32" ht="15.6" thickTop="1" thickBot="1">
      <c r="B3" s="94"/>
      <c r="C3" s="94"/>
      <c r="D3" s="94"/>
      <c r="E3" s="94"/>
      <c r="F3" s="94"/>
      <c r="G3" s="94"/>
    </row>
    <row r="4" spans="2:32" ht="15.6" thickTop="1" thickBot="1">
      <c r="B4" s="94" t="s">
        <v>78</v>
      </c>
      <c r="C4" s="97"/>
      <c r="D4" s="97">
        <v>0.36805555555555558</v>
      </c>
      <c r="E4" s="97"/>
      <c r="F4" s="97"/>
      <c r="G4" s="97">
        <v>0.39930555555555558</v>
      </c>
    </row>
    <row r="5" spans="2:32" ht="15.6" thickTop="1" thickBot="1">
      <c r="B5" s="94" t="s">
        <v>80</v>
      </c>
      <c r="C5" s="97"/>
      <c r="D5" s="97">
        <v>0.62152777777777779</v>
      </c>
      <c r="E5" s="97"/>
      <c r="F5" s="97"/>
      <c r="G5" s="97">
        <v>0.5625</v>
      </c>
      <c r="I5" t="s">
        <v>94</v>
      </c>
    </row>
    <row r="6" spans="2:32" ht="15.6" thickTop="1" thickBot="1">
      <c r="B6" s="94" t="s">
        <v>77</v>
      </c>
      <c r="C6" s="97"/>
      <c r="D6" s="97"/>
      <c r="E6" s="97"/>
      <c r="F6" s="97"/>
      <c r="G6" s="97"/>
    </row>
    <row r="7" spans="2:32" ht="15.6" thickTop="1" thickBot="1">
      <c r="B7" s="94" t="s">
        <v>79</v>
      </c>
      <c r="C7" s="97"/>
      <c r="D7" s="97"/>
      <c r="E7" s="97"/>
      <c r="F7" s="97"/>
      <c r="G7" s="97"/>
    </row>
    <row r="8" spans="2:32" ht="15" thickTop="1">
      <c r="B8" s="92"/>
      <c r="C8" s="93"/>
      <c r="D8" s="93"/>
      <c r="E8" s="93"/>
      <c r="F8" s="93"/>
      <c r="G8" s="93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24" thickBot="1">
      <c r="B9" s="89"/>
      <c r="C9" s="90"/>
      <c r="D9" s="91" t="s">
        <v>71</v>
      </c>
      <c r="E9" s="90"/>
      <c r="F9" s="90"/>
      <c r="G9" s="90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7.25" customHeight="1" thickTop="1" thickBot="1">
      <c r="B10" s="94"/>
      <c r="C10" s="94" t="s">
        <v>91</v>
      </c>
      <c r="D10" s="94" t="s">
        <v>66</v>
      </c>
      <c r="E10" s="94" t="s">
        <v>67</v>
      </c>
      <c r="F10" s="94" t="s">
        <v>68</v>
      </c>
      <c r="G10" s="94" t="s">
        <v>69</v>
      </c>
    </row>
    <row r="11" spans="2:32" ht="17.25" customHeight="1" thickTop="1" thickBot="1">
      <c r="B11" s="94"/>
      <c r="C11" s="95"/>
      <c r="D11" s="96"/>
      <c r="E11" s="96"/>
      <c r="F11" s="94"/>
      <c r="G11" s="94"/>
    </row>
    <row r="12" spans="2:32" ht="17.25" customHeight="1" thickTop="1" thickBot="1">
      <c r="B12" s="94" t="s">
        <v>78</v>
      </c>
      <c r="C12" s="97">
        <v>0.36805555555555558</v>
      </c>
      <c r="D12" s="97">
        <v>0.36805555555555558</v>
      </c>
      <c r="E12" s="97"/>
      <c r="F12" s="97"/>
      <c r="G12" s="97">
        <v>0.4861111111111111</v>
      </c>
      <c r="I12" t="s">
        <v>95</v>
      </c>
    </row>
    <row r="13" spans="2:32" ht="17.25" customHeight="1" thickTop="1" thickBot="1">
      <c r="B13" s="94" t="s">
        <v>80</v>
      </c>
      <c r="C13" s="97">
        <v>0.44097222222222227</v>
      </c>
      <c r="D13" s="97">
        <v>0.62152777777777779</v>
      </c>
      <c r="E13" s="97"/>
      <c r="F13" s="97"/>
      <c r="G13" s="97">
        <v>0.5625</v>
      </c>
    </row>
    <row r="14" spans="2:32" ht="17.25" customHeight="1" thickTop="1" thickBot="1">
      <c r="B14" s="94" t="s">
        <v>77</v>
      </c>
      <c r="C14" s="97"/>
      <c r="D14" s="97"/>
      <c r="E14" s="97"/>
      <c r="F14" s="97"/>
      <c r="G14" s="97"/>
      <c r="J14">
        <f>IF(OR(COUNT(C14:G14)&gt;1,COUNT(C6:G6)&gt;1),1,0)</f>
        <v>0</v>
      </c>
    </row>
    <row r="15" spans="2:32" ht="17.25" customHeight="1" thickTop="1" thickBot="1">
      <c r="B15" s="94" t="s">
        <v>79</v>
      </c>
      <c r="C15" s="97"/>
      <c r="D15" s="97"/>
      <c r="E15" s="97"/>
      <c r="F15" s="97"/>
      <c r="G15" s="97"/>
    </row>
    <row r="16" spans="2:32" ht="15" thickTop="1"/>
    <row r="18" spans="2:33">
      <c r="C18" s="1"/>
    </row>
    <row r="20" spans="2:33">
      <c r="B20" s="1"/>
    </row>
    <row r="23" spans="2:33">
      <c r="B23" s="1"/>
    </row>
    <row r="24" spans="2:33">
      <c r="B24" s="1"/>
    </row>
    <row r="25" spans="2:33">
      <c r="B25" s="1"/>
      <c r="J25" s="31"/>
    </row>
    <row r="26" spans="2:33">
      <c r="B26" s="1"/>
      <c r="J26" s="31"/>
      <c r="AG26" s="31"/>
    </row>
    <row r="27" spans="2:33">
      <c r="B27" s="1"/>
    </row>
    <row r="28" spans="2:33">
      <c r="B28" s="1"/>
      <c r="AG28" s="32"/>
    </row>
    <row r="29" spans="2:33">
      <c r="B29" s="1"/>
    </row>
    <row r="30" spans="2:33">
      <c r="B30" s="1"/>
    </row>
    <row r="31" spans="2:33">
      <c r="B31" s="1"/>
    </row>
    <row r="32" spans="2:33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"/>
  <dimension ref="B1:AP58"/>
  <sheetViews>
    <sheetView topLeftCell="A15" zoomScaleNormal="100" workbookViewId="0">
      <selection activeCell="AK18" sqref="AK18"/>
    </sheetView>
  </sheetViews>
  <sheetFormatPr defaultRowHeight="14.4"/>
  <cols>
    <col min="1" max="1" width="11.5546875" customWidth="1"/>
    <col min="2" max="2" width="24" customWidth="1"/>
    <col min="3" max="3" width="8.33203125" customWidth="1"/>
    <col min="4" max="34" width="2.6640625" customWidth="1"/>
    <col min="39" max="39" width="9.109375" customWidth="1"/>
  </cols>
  <sheetData>
    <row r="1" spans="2:42" ht="15.75" customHeight="1">
      <c r="B1" s="41"/>
      <c r="C1" s="41"/>
      <c r="D1" s="41"/>
      <c r="E1" s="41"/>
      <c r="F1" s="41"/>
    </row>
    <row r="2" spans="2:42" ht="42" customHeight="1">
      <c r="B2" s="41"/>
      <c r="C2" s="41"/>
      <c r="D2" s="41"/>
      <c r="E2" s="41"/>
      <c r="F2" s="41"/>
      <c r="AO2" t="s">
        <v>73</v>
      </c>
      <c r="AP2">
        <v>3</v>
      </c>
    </row>
    <row r="4" spans="2:42" ht="21.6">
      <c r="B4" s="2"/>
      <c r="C4" s="2"/>
      <c r="D4" s="44" t="str">
        <f ca="1">TEXT(TABLICA!D57, "ddd")</f>
        <v>uto</v>
      </c>
      <c r="E4" s="44" t="str">
        <f ca="1">TEXT(TABLICA!E57, "ddd")</f>
        <v>sri</v>
      </c>
      <c r="F4" s="44" t="str">
        <f ca="1">TEXT(TABLICA!F57, "ddd")</f>
        <v>čet</v>
      </c>
      <c r="G4" s="44" t="str">
        <f ca="1">TEXT(TABLICA!G57, "ddd")</f>
        <v>pet</v>
      </c>
      <c r="H4" s="44" t="str">
        <f ca="1">TEXT(TABLICA!H57, "ddd")</f>
        <v>sub</v>
      </c>
      <c r="I4" s="44" t="str">
        <f ca="1">TEXT(TABLICA!I57, "ddd")</f>
        <v>ned</v>
      </c>
      <c r="J4" s="44" t="str">
        <f ca="1">TEXT(TABLICA!J57, "ddd")</f>
        <v>pon</v>
      </c>
      <c r="K4" s="44" t="str">
        <f ca="1">TEXT(TABLICA!K57, "ddd")</f>
        <v>uto</v>
      </c>
      <c r="L4" s="44" t="str">
        <f ca="1">TEXT(TABLICA!L57, "ddd")</f>
        <v>sri</v>
      </c>
      <c r="M4" s="44" t="str">
        <f ca="1">TEXT(TABLICA!M57, "ddd")</f>
        <v>čet</v>
      </c>
      <c r="N4" s="44" t="str">
        <f ca="1">TEXT(TABLICA!N57, "ddd")</f>
        <v>pet</v>
      </c>
      <c r="O4" s="44" t="str">
        <f ca="1">TEXT(TABLICA!O57, "ddd")</f>
        <v>sub</v>
      </c>
      <c r="P4" s="44" t="str">
        <f ca="1">TEXT(TABLICA!P57, "ddd")</f>
        <v>ned</v>
      </c>
      <c r="Q4" s="44" t="str">
        <f ca="1">TEXT(TABLICA!Q57, "ddd")</f>
        <v>pon</v>
      </c>
      <c r="R4" s="44" t="str">
        <f ca="1">TEXT(TABLICA!R57, "ddd")</f>
        <v>uto</v>
      </c>
      <c r="S4" s="44" t="str">
        <f ca="1">TEXT(TABLICA!S57, "ddd")</f>
        <v>sri</v>
      </c>
      <c r="T4" s="44" t="str">
        <f ca="1">TEXT(TABLICA!T57, "ddd")</f>
        <v>čet</v>
      </c>
      <c r="U4" s="44" t="str">
        <f ca="1">TEXT(TABLICA!U57, "ddd")</f>
        <v>pet</v>
      </c>
      <c r="V4" s="44" t="str">
        <f ca="1">TEXT(TABLICA!V57, "ddd")</f>
        <v>sub</v>
      </c>
      <c r="W4" s="44" t="str">
        <f ca="1">TEXT(TABLICA!W57, "ddd")</f>
        <v>ned</v>
      </c>
      <c r="X4" s="44" t="str">
        <f ca="1">TEXT(TABLICA!X57, "ddd")</f>
        <v>pon</v>
      </c>
      <c r="Y4" s="44" t="str">
        <f ca="1">TEXT(TABLICA!Y57, "ddd")</f>
        <v>uto</v>
      </c>
      <c r="Z4" s="44" t="str">
        <f ca="1">TEXT(TABLICA!Z57, "ddd")</f>
        <v>sri</v>
      </c>
      <c r="AA4" s="44" t="str">
        <f ca="1">TEXT(TABLICA!AA57, "ddd")</f>
        <v>čet</v>
      </c>
      <c r="AB4" s="44" t="str">
        <f ca="1">TEXT(TABLICA!AB57, "ddd")</f>
        <v>pet</v>
      </c>
      <c r="AC4" s="44" t="str">
        <f ca="1">TEXT(TABLICA!AC57, "ddd")</f>
        <v>sub</v>
      </c>
      <c r="AD4" s="44" t="str">
        <f ca="1">TEXT(TABLICA!AD57, "ddd")</f>
        <v>ned</v>
      </c>
      <c r="AE4" s="44" t="str">
        <f ca="1">TEXT(TABLICA!AE57, "ddd")</f>
        <v>pon</v>
      </c>
      <c r="AF4" s="44" t="str">
        <f ca="1">IF(TABLICA!D59&gt;=29,TEXT(TABLICA!AF57, "ddd"),"")</f>
        <v>uto</v>
      </c>
      <c r="AG4" s="44" t="str">
        <f ca="1">IF(TABLICA!D59&gt;=30,TEXT(TABLICA!AG57, "ddd"),"")</f>
        <v>sri</v>
      </c>
      <c r="AH4" s="44" t="str">
        <f>IF(TABLICA!D59&gt;=31,TEXT(TABLICA!AH57, "ddd"),"")</f>
        <v/>
      </c>
      <c r="AJ4" t="b">
        <v>0</v>
      </c>
      <c r="AK4" t="b">
        <v>1</v>
      </c>
      <c r="AL4" t="b">
        <v>0</v>
      </c>
      <c r="AM4" t="b">
        <v>1</v>
      </c>
      <c r="AN4" t="b">
        <v>0</v>
      </c>
    </row>
    <row r="5" spans="2:42" ht="39" customHeight="1">
      <c r="B5" s="3"/>
      <c r="C5" s="2"/>
      <c r="D5" s="44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E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F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G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H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I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J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K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L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M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N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O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P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Q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R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S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T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U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V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W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X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Y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Z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AA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AB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AC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AD5" s="23" t="str">
        <f>IF(D53=1,"siječnja",IF(D53=2,"veljače",IF(D53=3,"ožujka",IF(D53=4,"travnja",IF(D53=5,"svibnja",IF(D53=6,"lipnja",IF(D53=7,"srpnja",IF(D53=8,"kolovoza",IF(D53=9,"rujna",IF(D53=10,"listopada",IF(D53=11,"studenog",IF(D53=12,"prosinca"))))))))))))</f>
        <v>ožujka</v>
      </c>
      <c r="AE5" s="23" t="str">
        <f>IF(D56&gt;=28,IF(D53=1,"siječnja",IF(D53=2,"veljače",IF(D53=3,"ožujka",IF(D53=4,"travnja",IF(D53=5,"svibnja",IF(D53=6,"lipnja",IF(D53=7,"srpnja",IF(D53=8,"kolovoza",IF(D53=9,"rujna",IF(D53=10,"listopada",IF(D53=11,"studenog",IF(D53=12,"prosinca")))))))))))),"")</f>
        <v>ožujka</v>
      </c>
      <c r="AF5" s="23" t="str">
        <f>IF(D56&gt;=29,IF(D53=1,"siječnja",IF(D53=2,"veljače",IF(D53=3,"ožujka",IF(D53=4,"travnja",IF(D53=5,"svibnja",IF(D53=6,"lipnja",IF(D53=7,"srpnja",IF(D53=8,"kolovoza",IF(D53=9,"rujna",IF(D53=10,"listopada",IF(D53=11,"studenog",IF(D53=12,"prosinca")))))))))))),"")</f>
        <v>ožujka</v>
      </c>
      <c r="AG5" s="23" t="str">
        <f>IF(D56&gt;=30,IF(D53=1,"siječnja",IF(D53=2,"veljače",IF(D53=3,"ožujka",IF(D53=4,"travnja",IF(D53=5,"svibnja",IF(D53=6,"lipnja",IF(D53=7,"srpnja",IF(D53=8,"kolovoza",IF(D53=9,"rujna",IF(D53=10,"listopada",IF(D53=11,"studenog",IF(D53=12,"prosinca")))))))))))),"")</f>
        <v>ožujka</v>
      </c>
      <c r="AH5" s="23" t="str">
        <f>IF(D56&gt;=31,IF(D53=1,"siječnja",IF(D53=2,"veljače",IF(D53=3,"ožujka",IF(D53=4,"travnja",IF(D53=5,"svibnja",IF(D53=6,"lipnja",IF(D53=7,"srpnja",IF(D53=8,"kolovoza",IF(D53=9,"rujna",IF(D53=10,"listopada",IF(D53=11,"studenog",IF(D53=12,"prosinca")))))))))))),"")</f>
        <v>ožujka</v>
      </c>
      <c r="AJ5" t="str">
        <f>IF(AJ4,1,"")</f>
        <v/>
      </c>
      <c r="AK5">
        <f>IF(AK4,2,"")</f>
        <v>2</v>
      </c>
      <c r="AL5" t="str">
        <f>IF(AL4,3,"")</f>
        <v/>
      </c>
      <c r="AM5">
        <f>IF(AM4,4,"")</f>
        <v>4</v>
      </c>
      <c r="AN5" t="str">
        <f>IF(AN4,5,"")</f>
        <v/>
      </c>
    </row>
    <row r="6" spans="2:42" s="2" customFormat="1" ht="15.75" customHeight="1" thickBot="1">
      <c r="D6" s="45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8</v>
      </c>
      <c r="K6" s="24" t="s">
        <v>9</v>
      </c>
      <c r="L6" s="24" t="s">
        <v>10</v>
      </c>
      <c r="M6" s="24" t="s">
        <v>11</v>
      </c>
      <c r="N6" s="24" t="s">
        <v>12</v>
      </c>
      <c r="O6" s="24" t="s">
        <v>13</v>
      </c>
      <c r="P6" s="24" t="s">
        <v>14</v>
      </c>
      <c r="Q6" s="24" t="s">
        <v>15</v>
      </c>
      <c r="R6" s="24" t="s">
        <v>16</v>
      </c>
      <c r="S6" s="24" t="s">
        <v>17</v>
      </c>
      <c r="T6" s="24" t="s">
        <v>18</v>
      </c>
      <c r="U6" s="24" t="s">
        <v>19</v>
      </c>
      <c r="V6" s="24" t="s">
        <v>20</v>
      </c>
      <c r="W6" s="24" t="s">
        <v>21</v>
      </c>
      <c r="X6" s="24" t="s">
        <v>22</v>
      </c>
      <c r="Y6" s="24" t="s">
        <v>23</v>
      </c>
      <c r="Z6" s="24" t="s">
        <v>24</v>
      </c>
      <c r="AA6" s="24" t="s">
        <v>25</v>
      </c>
      <c r="AB6" s="24" t="s">
        <v>26</v>
      </c>
      <c r="AC6" s="24" t="s">
        <v>27</v>
      </c>
      <c r="AD6" s="24" t="s">
        <v>28</v>
      </c>
      <c r="AE6" s="24" t="s">
        <v>29</v>
      </c>
      <c r="AF6" s="24" t="str">
        <f>IF(D56&gt;=29,"29.","")</f>
        <v>29.</v>
      </c>
      <c r="AG6" s="24" t="str">
        <f>IF(D56&gt;=30,"30.","")</f>
        <v>30.</v>
      </c>
      <c r="AH6" s="24" t="str">
        <f>IF(D56&gt;=31,"31.","")</f>
        <v>31.</v>
      </c>
    </row>
    <row r="7" spans="2:42" ht="33.75" customHeight="1" thickTop="1">
      <c r="B7" s="135" t="s">
        <v>56</v>
      </c>
      <c r="C7" s="10" t="s">
        <v>30</v>
      </c>
      <c r="D7" s="52"/>
      <c r="E7" s="38"/>
      <c r="F7" s="53"/>
      <c r="G7" s="25"/>
      <c r="H7" s="25"/>
      <c r="I7" s="53"/>
      <c r="J7" s="25"/>
      <c r="K7" s="25"/>
      <c r="L7" s="25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25"/>
      <c r="Z7" s="53"/>
      <c r="AA7" s="25"/>
      <c r="AB7" s="53"/>
      <c r="AC7" s="53"/>
      <c r="AD7" s="25"/>
      <c r="AE7" s="25"/>
      <c r="AF7" s="53"/>
      <c r="AG7" s="53"/>
      <c r="AH7" s="28"/>
    </row>
    <row r="8" spans="2:42" ht="33.75" customHeight="1" thickBot="1">
      <c r="B8" s="136"/>
      <c r="C8" s="11" t="s">
        <v>31</v>
      </c>
      <c r="D8" s="54"/>
      <c r="E8" s="39"/>
      <c r="F8" s="110"/>
      <c r="G8" s="26"/>
      <c r="H8" s="26"/>
      <c r="I8" s="110"/>
      <c r="J8" s="26"/>
      <c r="K8" s="26"/>
      <c r="L8" s="26"/>
      <c r="M8" s="110"/>
      <c r="N8" s="110"/>
      <c r="O8" s="110"/>
      <c r="P8" s="26"/>
      <c r="Q8" s="26"/>
      <c r="R8" s="26"/>
      <c r="S8" s="110"/>
      <c r="T8" s="26"/>
      <c r="U8" s="110"/>
      <c r="V8" s="26"/>
      <c r="W8" s="26"/>
      <c r="X8" s="26"/>
      <c r="Y8" s="26"/>
      <c r="Z8" s="110"/>
      <c r="AA8" s="26"/>
      <c r="AB8" s="110"/>
      <c r="AC8" s="26"/>
      <c r="AD8" s="26"/>
      <c r="AE8" s="26"/>
      <c r="AF8" s="26"/>
      <c r="AG8" s="110"/>
      <c r="AH8" s="29"/>
      <c r="AJ8" t="s">
        <v>89</v>
      </c>
      <c r="AM8" t="s">
        <v>96</v>
      </c>
    </row>
    <row r="9" spans="2:42" ht="33.75" hidden="1" customHeight="1" thickBot="1">
      <c r="B9" s="4"/>
      <c r="C9" s="11" t="s">
        <v>32</v>
      </c>
      <c r="D9" s="46"/>
      <c r="E9" s="40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30"/>
    </row>
    <row r="10" spans="2:42" ht="33.75" customHeight="1" thickTop="1">
      <c r="B10" s="4"/>
      <c r="C10" s="11" t="s">
        <v>30</v>
      </c>
      <c r="D10" s="52"/>
      <c r="E10" s="25"/>
      <c r="F10" s="25"/>
      <c r="G10" s="25"/>
      <c r="H10" s="53"/>
      <c r="I10" s="53"/>
      <c r="J10" s="25"/>
      <c r="K10" s="25"/>
      <c r="L10" s="25"/>
      <c r="M10" s="25"/>
      <c r="N10" s="25"/>
      <c r="O10" s="53"/>
      <c r="P10" s="25"/>
      <c r="Q10" s="25"/>
      <c r="R10" s="53"/>
      <c r="S10" s="25"/>
      <c r="T10" s="25"/>
      <c r="U10" s="53"/>
      <c r="V10" s="25"/>
      <c r="W10" s="53"/>
      <c r="X10" s="25"/>
      <c r="Y10" s="25"/>
      <c r="Z10" s="25"/>
      <c r="AA10" s="25"/>
      <c r="AB10" s="53"/>
      <c r="AC10" s="25"/>
      <c r="AD10" s="25"/>
      <c r="AE10" s="25"/>
      <c r="AF10" s="25"/>
      <c r="AG10" s="25"/>
      <c r="AH10" s="28"/>
    </row>
    <row r="11" spans="2:42" ht="33.75" customHeight="1" thickBot="1">
      <c r="B11" s="4"/>
      <c r="C11" s="11" t="s">
        <v>31</v>
      </c>
      <c r="D11" s="54"/>
      <c r="E11" s="26"/>
      <c r="F11" s="26"/>
      <c r="G11" s="26"/>
      <c r="H11" s="26"/>
      <c r="I11" s="110"/>
      <c r="J11" s="26"/>
      <c r="K11" s="26"/>
      <c r="L11" s="26"/>
      <c r="M11" s="26"/>
      <c r="N11" s="26"/>
      <c r="O11" s="110"/>
      <c r="P11" s="26"/>
      <c r="Q11" s="26"/>
      <c r="R11" s="110"/>
      <c r="S11" s="26"/>
      <c r="T11" s="26"/>
      <c r="U11" s="110"/>
      <c r="V11" s="26"/>
      <c r="W11" s="26"/>
      <c r="X11" s="26"/>
      <c r="Y11" s="26"/>
      <c r="Z11" s="26"/>
      <c r="AA11" s="26"/>
      <c r="AB11" s="110"/>
      <c r="AC11" s="26"/>
      <c r="AD11" s="26"/>
      <c r="AE11" s="26"/>
      <c r="AF11" s="26"/>
      <c r="AG11" s="26"/>
      <c r="AH11" s="29"/>
    </row>
    <row r="12" spans="2:42" ht="33.75" hidden="1" customHeight="1" thickBot="1">
      <c r="B12" s="5"/>
      <c r="C12" s="131" t="s">
        <v>33</v>
      </c>
      <c r="D12" s="4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30"/>
    </row>
    <row r="13" spans="2:42" ht="27.75" customHeight="1" thickTop="1">
      <c r="B13" s="48" t="s">
        <v>34</v>
      </c>
      <c r="C13" s="132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124"/>
      <c r="AI13" s="125"/>
    </row>
    <row r="14" spans="2:42" ht="27.75" customHeight="1">
      <c r="B14" s="130" t="s">
        <v>97</v>
      </c>
      <c r="C14" s="100"/>
      <c r="D14" s="127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65"/>
      <c r="AI14" s="129"/>
    </row>
    <row r="15" spans="2:42" ht="27.75" customHeight="1">
      <c r="B15" s="126" t="s">
        <v>57</v>
      </c>
      <c r="C15" s="101"/>
      <c r="D15" s="63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5"/>
    </row>
    <row r="16" spans="2:42" ht="27.75" hidden="1" customHeight="1"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2:34" ht="27.75" hidden="1" customHeight="1"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2:34" ht="27.75" customHeight="1">
      <c r="B18" s="22" t="s">
        <v>35</v>
      </c>
      <c r="C18" s="12"/>
      <c r="D18" s="67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9"/>
    </row>
    <row r="19" spans="2:34" ht="27.75" customHeight="1">
      <c r="B19" s="50" t="s">
        <v>36</v>
      </c>
      <c r="C19" s="12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9"/>
    </row>
    <row r="20" spans="2:34" ht="27.75" customHeight="1">
      <c r="B20" s="50" t="s">
        <v>37</v>
      </c>
      <c r="C20" s="12"/>
      <c r="D20" s="6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4"/>
      <c r="AC20" s="64"/>
      <c r="AD20" s="68"/>
      <c r="AE20" s="68"/>
      <c r="AF20" s="68"/>
      <c r="AG20" s="68"/>
      <c r="AH20" s="69"/>
    </row>
    <row r="21" spans="2:34" ht="27.75" customHeight="1">
      <c r="B21" s="50" t="s">
        <v>38</v>
      </c>
      <c r="C21" s="12"/>
      <c r="D21" s="67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9"/>
    </row>
    <row r="22" spans="2:34" ht="27.75" customHeight="1">
      <c r="B22" s="22" t="s">
        <v>39</v>
      </c>
      <c r="C22" s="12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</row>
    <row r="23" spans="2:34" ht="27.75" customHeight="1">
      <c r="B23" s="22" t="s">
        <v>40</v>
      </c>
      <c r="C23" s="12"/>
      <c r="D23" s="67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9"/>
    </row>
    <row r="24" spans="2:34" ht="27.75" customHeight="1">
      <c r="B24" s="22" t="s">
        <v>41</v>
      </c>
      <c r="C24" s="12"/>
      <c r="D24" s="6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9"/>
    </row>
    <row r="25" spans="2:34" ht="27.75" customHeight="1">
      <c r="B25" s="22" t="s">
        <v>53</v>
      </c>
      <c r="C25" s="12"/>
      <c r="D25" s="6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9"/>
    </row>
    <row r="26" spans="2:34" ht="27.75" customHeight="1">
      <c r="B26" s="22" t="s">
        <v>42</v>
      </c>
      <c r="C26" s="12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9"/>
    </row>
    <row r="27" spans="2:34" ht="27.75" customHeight="1">
      <c r="B27" s="50" t="s">
        <v>54</v>
      </c>
      <c r="C27" s="12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9"/>
    </row>
    <row r="28" spans="2:34" ht="27.75" customHeight="1">
      <c r="B28" s="22" t="s">
        <v>43</v>
      </c>
      <c r="C28" s="12"/>
      <c r="D28" s="67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9"/>
    </row>
    <row r="29" spans="2:34" ht="27.75" customHeight="1">
      <c r="B29" s="22" t="s">
        <v>44</v>
      </c>
      <c r="C29" s="12"/>
      <c r="D29" s="67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9"/>
    </row>
    <row r="30" spans="2:34" ht="27.75" customHeight="1">
      <c r="B30" s="22" t="s">
        <v>45</v>
      </c>
      <c r="C30" s="12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9"/>
    </row>
    <row r="31" spans="2:34" ht="27.75" customHeight="1" thickBot="1">
      <c r="B31" s="49" t="s">
        <v>46</v>
      </c>
      <c r="C31" s="13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2"/>
    </row>
    <row r="32" spans="2:34" ht="18" customHeight="1" thickTop="1">
      <c r="B32" s="22" t="s">
        <v>59</v>
      </c>
      <c r="C32" s="12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5"/>
    </row>
    <row r="33" spans="2:34" ht="19.95" customHeight="1" thickBot="1">
      <c r="B33" s="49" t="s">
        <v>58</v>
      </c>
      <c r="C33" s="13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2"/>
    </row>
    <row r="34" spans="2:34" ht="15" thickTop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2:34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2:34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2:34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>
      <c r="B43" s="2"/>
      <c r="C43" s="2"/>
      <c r="D43" s="3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2:34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2:34">
      <c r="B45" s="2"/>
      <c r="C45" s="2"/>
      <c r="D45" s="3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 t="s">
        <v>61</v>
      </c>
      <c r="AG45" s="2"/>
      <c r="AH45" s="2"/>
    </row>
    <row r="46" spans="2:34">
      <c r="B46" s="2"/>
      <c r="C46" s="2"/>
      <c r="D46" s="3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2:34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2:34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2:34">
      <c r="B49" s="2"/>
      <c r="C49" s="2"/>
      <c r="D49" s="3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2:34">
      <c r="B50" s="2"/>
      <c r="C50" s="2"/>
      <c r="D50" s="37">
        <f ca="1">TODAY()</f>
        <v>44103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2:34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2:34">
      <c r="B52" s="2"/>
      <c r="C52" s="2" t="s">
        <v>62</v>
      </c>
      <c r="D52" s="2">
        <v>2014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2:34">
      <c r="B53" s="2">
        <f ca="1">TEXT(TODAY(),"MM")+B52</f>
        <v>9</v>
      </c>
      <c r="C53" s="2" t="s">
        <v>63</v>
      </c>
      <c r="D53" s="2">
        <f>AP2</f>
        <v>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 t="str">
        <f>LEFT(Z6,LEN(Z6)-1)</f>
        <v>23</v>
      </c>
      <c r="AA53" s="2"/>
      <c r="AB53" s="2"/>
      <c r="AC53" s="2"/>
      <c r="AD53" s="2"/>
      <c r="AE53" s="2"/>
      <c r="AF53" s="2"/>
      <c r="AG53" s="2"/>
      <c r="AH53" s="2"/>
    </row>
    <row r="54" spans="2:34">
      <c r="B54" s="2"/>
      <c r="C54" s="2"/>
      <c r="D54" s="3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F54" s="2"/>
      <c r="AG54" s="2"/>
      <c r="AH54" s="2"/>
    </row>
    <row r="55" spans="2:34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2:34">
      <c r="B56" s="2"/>
      <c r="C56" s="2" t="s">
        <v>65</v>
      </c>
      <c r="D56" s="43">
        <f>DAY(DATE(2014,D53+1,0))</f>
        <v>31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2:34">
      <c r="B57" s="2"/>
      <c r="C57" t="str">
        <f ca="1">IF(WEEKDAY(D50)=2,"Po",IF(WEEKDAY(D50)=3,"Ut",IF(WEEKDAY(D50)=4,"Sr",IF(WEEKDAY(D50)=5,"Če",IF(WEEKDAY(D50)=6,"Pe",IF(WEEKDAY(D50)=7,"Su",IF(WEEKDAY(D50)=1,"Ne")))))))</f>
        <v>Ut</v>
      </c>
      <c r="D57" s="42">
        <f ca="1">DAY(TEXT(TODAY(),"DD/MM/YYYY"))</f>
        <v>29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2:34">
      <c r="B58" s="2"/>
      <c r="C58" s="2"/>
      <c r="D58" s="3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</sheetData>
  <mergeCells count="1">
    <mergeCell ref="B7:B8"/>
  </mergeCells>
  <conditionalFormatting sqref="D4:AH4">
    <cfRule type="containsText" dxfId="2" priority="3" operator="containsText" text="Su">
      <formula>NOT(ISERROR(SEARCH("Su",D4)))</formula>
    </cfRule>
    <cfRule type="containsText" dxfId="1" priority="4" operator="containsText" text="Ne">
      <formula>NOT(ISERROR(SEARCH("Ne",D4)))</formula>
    </cfRule>
  </conditionalFormatting>
  <conditionalFormatting sqref="L56">
    <cfRule type="containsText" dxfId="0" priority="1" operator="containsText" text="Po">
      <formula>NOT(ISERROR(SEARCH("Po",L56)))</formula>
    </cfRule>
    <cfRule type="colorScale" priority="2">
      <colorScale>
        <cfvo type="formula" val="&quot;&quot;&quot;Po&quot;&quot;&quot;"/>
        <cfvo type="max"/>
        <color rgb="FFFF7128"/>
        <color rgb="FFFFEF9C"/>
      </colorScale>
    </cfRule>
  </conditionalFormatting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Check Box 7">
              <controlPr defaultSize="0" autoFill="0" autoLine="0" autoPict="0">
                <anchor moveWithCells="1">
                  <from>
                    <xdr:col>34</xdr:col>
                    <xdr:colOff>449580</xdr:colOff>
                    <xdr:row>1</xdr:row>
                    <xdr:rowOff>480060</xdr:rowOff>
                  </from>
                  <to>
                    <xdr:col>35</xdr:col>
                    <xdr:colOff>487680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35</xdr:col>
                    <xdr:colOff>487680</xdr:colOff>
                    <xdr:row>1</xdr:row>
                    <xdr:rowOff>480060</xdr:rowOff>
                  </from>
                  <to>
                    <xdr:col>36</xdr:col>
                    <xdr:colOff>533400</xdr:colOff>
                    <xdr:row>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6" name="Check Box 9">
              <controlPr defaultSize="0" autoFill="0" autoLine="0" autoPict="0">
                <anchor moveWithCells="1">
                  <from>
                    <xdr:col>36</xdr:col>
                    <xdr:colOff>541020</xdr:colOff>
                    <xdr:row>1</xdr:row>
                    <xdr:rowOff>480060</xdr:rowOff>
                  </from>
                  <to>
                    <xdr:col>37</xdr:col>
                    <xdr:colOff>495300</xdr:colOff>
                    <xdr:row>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7" name="Check Box 10">
              <controlPr defaultSize="0" autoFill="0" autoLine="0" autoPict="0">
                <anchor moveWithCells="1">
                  <from>
                    <xdr:col>37</xdr:col>
                    <xdr:colOff>571500</xdr:colOff>
                    <xdr:row>1</xdr:row>
                    <xdr:rowOff>487680</xdr:rowOff>
                  </from>
                  <to>
                    <xdr:col>38</xdr:col>
                    <xdr:colOff>594360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8" name="Check Box 11">
              <controlPr defaultSize="0" autoFill="0" autoLine="0" autoPict="0">
                <anchor moveWithCells="1">
                  <from>
                    <xdr:col>39</xdr:col>
                    <xdr:colOff>0</xdr:colOff>
                    <xdr:row>1</xdr:row>
                    <xdr:rowOff>495300</xdr:rowOff>
                  </from>
                  <to>
                    <xdr:col>40</xdr:col>
                    <xdr:colOff>381000</xdr:colOff>
                    <xdr:row>2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TABLICA</vt:lpstr>
      <vt:lpstr>Raspored</vt:lpstr>
      <vt:lpstr>UPIS</vt:lpstr>
      <vt:lpstr>TABLICA!Podrucje_ispisa</vt:lpstr>
      <vt:lpstr>UPIS!Podrucje_ispisa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Belavic;Brnada</dc:creator>
  <cp:lastModifiedBy>Korisnik</cp:lastModifiedBy>
  <cp:lastPrinted>2020-03-26T08:28:59Z</cp:lastPrinted>
  <dcterms:created xsi:type="dcterms:W3CDTF">2012-04-30T11:21:31Z</dcterms:created>
  <dcterms:modified xsi:type="dcterms:W3CDTF">2020-09-29T18:51:48Z</dcterms:modified>
</cp:coreProperties>
</file>